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75" yWindow="-45" windowWidth="7410" windowHeight="11640"/>
  </bookViews>
  <sheets>
    <sheet name="building civil" sheetId="1" r:id="rId1"/>
    <sheet name="civil dom" sheetId="4" r:id="rId2"/>
  </sheets>
  <definedNames>
    <definedName name="_xlnm.Print_Area" localSheetId="0">'building civil'!$A$1:$G$553</definedName>
    <definedName name="_xlnm.Print_Area" localSheetId="1">'civil dom'!$A$1:$I$2353</definedName>
    <definedName name="_xlnm.Print_Titles" localSheetId="0">'building civil'!$7:$8</definedName>
  </definedNames>
  <calcPr calcId="124519"/>
</workbook>
</file>

<file path=xl/calcChain.xml><?xml version="1.0" encoding="utf-8"?>
<calcChain xmlns="http://schemas.openxmlformats.org/spreadsheetml/2006/main">
  <c r="C87" i="1"/>
  <c r="C82"/>
  <c r="C78"/>
  <c r="C76"/>
  <c r="C74"/>
  <c r="C70"/>
  <c r="C68"/>
  <c r="C67"/>
  <c r="C65"/>
  <c r="C57"/>
  <c r="C53"/>
  <c r="C47"/>
  <c r="C42"/>
  <c r="C35"/>
  <c r="C27"/>
  <c r="C25"/>
  <c r="C21"/>
  <c r="C20"/>
  <c r="J546" l="1"/>
  <c r="G542"/>
  <c r="G545"/>
  <c r="G544"/>
  <c r="G543"/>
  <c r="G189" l="1"/>
  <c r="G498" l="1"/>
  <c r="G39"/>
  <c r="G40"/>
  <c r="G41"/>
  <c r="G43"/>
  <c r="G44"/>
  <c r="G45"/>
  <c r="G46"/>
  <c r="G50"/>
  <c r="G51"/>
  <c r="G52"/>
  <c r="G55"/>
  <c r="G56"/>
  <c r="G59"/>
  <c r="G61"/>
  <c r="G62"/>
  <c r="G73"/>
  <c r="G85"/>
  <c r="G90"/>
  <c r="G91"/>
  <c r="G92"/>
  <c r="G94"/>
  <c r="G110"/>
  <c r="G111"/>
  <c r="G118"/>
  <c r="G130"/>
  <c r="G133"/>
  <c r="G135"/>
  <c r="G139"/>
  <c r="G141"/>
  <c r="G144"/>
  <c r="G146"/>
  <c r="G148"/>
  <c r="G153"/>
  <c r="G154"/>
  <c r="G155"/>
  <c r="G161"/>
  <c r="G162"/>
  <c r="G163"/>
  <c r="G164"/>
  <c r="G167"/>
  <c r="G168"/>
  <c r="G169"/>
  <c r="G170"/>
  <c r="G171"/>
  <c r="G173"/>
  <c r="G174"/>
  <c r="G175"/>
  <c r="G177"/>
  <c r="G179"/>
  <c r="G182"/>
  <c r="G184"/>
  <c r="G187"/>
  <c r="G192"/>
  <c r="G193"/>
  <c r="G199"/>
  <c r="G200"/>
  <c r="G201"/>
  <c r="G204"/>
  <c r="G206"/>
  <c r="G208"/>
  <c r="G211"/>
  <c r="G213"/>
  <c r="G216"/>
  <c r="G218"/>
  <c r="G221"/>
  <c r="G223"/>
  <c r="G224"/>
  <c r="G227"/>
  <c r="G229"/>
  <c r="G231"/>
  <c r="G232"/>
  <c r="G234"/>
  <c r="G235"/>
  <c r="G237"/>
  <c r="G238"/>
  <c r="G240"/>
  <c r="G241"/>
  <c r="G243"/>
  <c r="G244"/>
  <c r="G247"/>
  <c r="G248"/>
  <c r="G250"/>
  <c r="G251"/>
  <c r="G253"/>
  <c r="G254"/>
  <c r="G255"/>
  <c r="G257"/>
  <c r="G258"/>
  <c r="G259"/>
  <c r="G262"/>
  <c r="G263"/>
  <c r="G265"/>
  <c r="G266"/>
  <c r="G268"/>
  <c r="G269"/>
  <c r="G272"/>
  <c r="G273"/>
  <c r="G276"/>
  <c r="G277"/>
  <c r="G279"/>
  <c r="G281"/>
  <c r="G282"/>
  <c r="G284"/>
  <c r="G286"/>
  <c r="G288"/>
  <c r="G289"/>
  <c r="G296"/>
  <c r="G299"/>
  <c r="G302"/>
  <c r="G304"/>
  <c r="G306"/>
  <c r="G308"/>
  <c r="G310"/>
  <c r="G311"/>
  <c r="G312"/>
  <c r="G314"/>
  <c r="G316"/>
  <c r="G318"/>
  <c r="G319"/>
  <c r="G320"/>
  <c r="G322"/>
  <c r="G323"/>
  <c r="G325"/>
  <c r="G326"/>
  <c r="G327"/>
  <c r="G328"/>
  <c r="G329"/>
  <c r="G330"/>
  <c r="G331"/>
  <c r="G332"/>
  <c r="G334"/>
  <c r="G335"/>
  <c r="G337"/>
  <c r="G338"/>
  <c r="G339"/>
  <c r="G341"/>
  <c r="G342"/>
  <c r="G343"/>
  <c r="G346"/>
  <c r="G349"/>
  <c r="G351"/>
  <c r="G352"/>
  <c r="G353"/>
  <c r="G354"/>
  <c r="G355"/>
  <c r="G357"/>
  <c r="G358"/>
  <c r="G359"/>
  <c r="G360"/>
  <c r="G361"/>
  <c r="G363"/>
  <c r="G365"/>
  <c r="G366"/>
  <c r="G368"/>
  <c r="G369"/>
  <c r="G370"/>
  <c r="G371"/>
  <c r="G372"/>
  <c r="G373"/>
  <c r="G374"/>
  <c r="G375"/>
  <c r="G377"/>
  <c r="G378"/>
  <c r="G379"/>
  <c r="G380"/>
  <c r="G383"/>
  <c r="G384"/>
  <c r="G385"/>
  <c r="G388"/>
  <c r="G389"/>
  <c r="G390"/>
  <c r="G391"/>
  <c r="G394"/>
  <c r="G397"/>
  <c r="G399"/>
  <c r="G401"/>
  <c r="G403"/>
  <c r="G408"/>
  <c r="G409"/>
  <c r="G410"/>
  <c r="G414"/>
  <c r="G415"/>
  <c r="G418"/>
  <c r="G419"/>
  <c r="G423"/>
  <c r="G424"/>
  <c r="G425"/>
  <c r="G428"/>
  <c r="G429"/>
  <c r="G430"/>
  <c r="G431"/>
  <c r="G432"/>
  <c r="G433"/>
  <c r="G434"/>
  <c r="G439"/>
  <c r="G440"/>
  <c r="G441"/>
  <c r="G443"/>
  <c r="G445"/>
  <c r="G447"/>
  <c r="G449"/>
  <c r="G451"/>
  <c r="G453"/>
  <c r="G457"/>
  <c r="G462"/>
  <c r="G466"/>
  <c r="G471"/>
  <c r="G472"/>
  <c r="G477"/>
  <c r="G478"/>
  <c r="G479"/>
  <c r="G481"/>
  <c r="G483"/>
  <c r="G486"/>
  <c r="G487"/>
  <c r="G489"/>
  <c r="G490"/>
  <c r="G492"/>
  <c r="G493"/>
  <c r="G494"/>
  <c r="G495"/>
  <c r="G497"/>
  <c r="G499"/>
  <c r="G500"/>
  <c r="G502"/>
  <c r="G506"/>
  <c r="G507"/>
  <c r="G508"/>
  <c r="G509"/>
  <c r="G512"/>
  <c r="G513"/>
  <c r="G514"/>
  <c r="G515"/>
  <c r="G518"/>
  <c r="G521"/>
  <c r="G523"/>
  <c r="G526"/>
  <c r="G527"/>
  <c r="G529"/>
  <c r="G530"/>
  <c r="G533"/>
  <c r="G535"/>
  <c r="G538"/>
  <c r="G541"/>
  <c r="G11"/>
  <c r="G12"/>
  <c r="G13"/>
  <c r="G16"/>
  <c r="G17"/>
  <c r="G19"/>
  <c r="G22"/>
  <c r="G23"/>
  <c r="G24"/>
  <c r="G26"/>
  <c r="G28"/>
  <c r="G29"/>
  <c r="G30"/>
  <c r="G31"/>
  <c r="G32"/>
  <c r="G33"/>
  <c r="G34"/>
  <c r="G38"/>
  <c r="G10"/>
  <c r="C291" l="1"/>
  <c r="G291" s="1"/>
  <c r="G194"/>
  <c r="G188"/>
  <c r="C294" l="1"/>
  <c r="G294" s="1"/>
  <c r="G1543" i="4" l="1"/>
  <c r="G87" i="1"/>
  <c r="I2282" i="4" l="1"/>
  <c r="I2239"/>
  <c r="I2081"/>
  <c r="I1801"/>
  <c r="I1747"/>
  <c r="I1729"/>
  <c r="I1708"/>
  <c r="I1681"/>
  <c r="I1609"/>
  <c r="I1573"/>
  <c r="I1572"/>
  <c r="I1559"/>
  <c r="I1558"/>
  <c r="F952"/>
  <c r="I2316" l="1"/>
  <c r="H1470"/>
  <c r="I1470" s="1"/>
  <c r="H1466"/>
  <c r="I1466" s="1"/>
  <c r="H1452"/>
  <c r="I1452" s="1"/>
  <c r="H1448"/>
  <c r="I1448" s="1"/>
  <c r="I1341"/>
  <c r="I1336"/>
  <c r="I1863"/>
  <c r="I1861"/>
  <c r="I1855"/>
  <c r="I1356"/>
  <c r="I1354"/>
  <c r="I1353"/>
  <c r="I1351"/>
  <c r="I1350"/>
  <c r="I1313"/>
  <c r="I1314"/>
  <c r="I1315"/>
  <c r="I1316"/>
  <c r="I1312"/>
  <c r="I1358" l="1"/>
  <c r="G1524" s="1"/>
  <c r="H1954" l="1"/>
  <c r="C120" i="1" l="1"/>
  <c r="G120" s="1"/>
  <c r="H2021" i="4"/>
  <c r="G1995" l="1"/>
  <c r="G1994"/>
  <c r="G1993"/>
  <c r="I1974"/>
  <c r="I1973"/>
  <c r="I1968"/>
  <c r="I1967"/>
  <c r="I1966"/>
  <c r="I1961"/>
  <c r="I1960"/>
  <c r="I1959"/>
  <c r="G2002"/>
  <c r="H2004"/>
  <c r="H2005"/>
  <c r="G2006"/>
  <c r="H2008"/>
  <c r="G2009"/>
  <c r="H1488"/>
  <c r="H1487"/>
  <c r="H1485"/>
  <c r="H1484"/>
  <c r="H1483"/>
  <c r="H1482"/>
  <c r="H1478"/>
  <c r="H1479"/>
  <c r="H1480"/>
  <c r="H1477"/>
  <c r="H1490" l="1"/>
  <c r="I1962"/>
  <c r="I1964" s="1"/>
  <c r="I1975"/>
  <c r="I1977" s="1"/>
  <c r="G1997"/>
  <c r="I1984" s="1"/>
  <c r="I1985" s="1"/>
  <c r="I1986" s="1"/>
  <c r="I1988" s="1"/>
  <c r="I1989" s="1"/>
  <c r="I1969"/>
  <c r="I1971" s="1"/>
  <c r="I1980" l="1"/>
  <c r="I1981" s="1"/>
  <c r="C122" i="1" s="1"/>
  <c r="G122" s="1"/>
  <c r="G1998" i="4"/>
  <c r="C124" i="1" l="1"/>
  <c r="G124" s="1"/>
  <c r="I992" i="4"/>
  <c r="I993"/>
  <c r="I994"/>
  <c r="I995"/>
  <c r="I996"/>
  <c r="I997"/>
  <c r="I998"/>
  <c r="I999"/>
  <c r="I985"/>
  <c r="I986"/>
  <c r="I988"/>
  <c r="I989"/>
  <c r="I990"/>
  <c r="I991"/>
  <c r="I978"/>
  <c r="I979"/>
  <c r="I980"/>
  <c r="I981"/>
  <c r="I982"/>
  <c r="I983"/>
  <c r="I984"/>
  <c r="I1001" l="1"/>
  <c r="I1002" s="1"/>
  <c r="I1003" l="1"/>
  <c r="H183"/>
  <c r="H184"/>
  <c r="H185"/>
  <c r="H186"/>
  <c r="H187"/>
  <c r="H188"/>
  <c r="I1282" l="1"/>
  <c r="I1284" s="1"/>
  <c r="H1290" s="1"/>
  <c r="H1291" s="1"/>
  <c r="H1292" s="1"/>
  <c r="H1293" s="1"/>
  <c r="H1297" s="1"/>
  <c r="H1298" s="1"/>
  <c r="H1299" s="1"/>
  <c r="I1222"/>
  <c r="I1221"/>
  <c r="H2347"/>
  <c r="H2352"/>
  <c r="C160" i="1" s="1"/>
  <c r="G160" s="1"/>
  <c r="I2253" i="4"/>
  <c r="I2186"/>
  <c r="I2185"/>
  <c r="I2070"/>
  <c r="G1906"/>
  <c r="G1907"/>
  <c r="G1835"/>
  <c r="G1836"/>
  <c r="G1837"/>
  <c r="G1838"/>
  <c r="G1834"/>
  <c r="G1833"/>
  <c r="G1828"/>
  <c r="I1718"/>
  <c r="I1717"/>
  <c r="I1716"/>
  <c r="I1701"/>
  <c r="I1700"/>
  <c r="I1637"/>
  <c r="I1636"/>
  <c r="I1570"/>
  <c r="I1569"/>
  <c r="I1568"/>
  <c r="I1556"/>
  <c r="I1587"/>
  <c r="I1586"/>
  <c r="I1567"/>
  <c r="I1564"/>
  <c r="I1565"/>
  <c r="I1566"/>
  <c r="I1555"/>
  <c r="I1563"/>
  <c r="I1554"/>
  <c r="G1407"/>
  <c r="I1143"/>
  <c r="I1103"/>
  <c r="I1077"/>
  <c r="I1091"/>
  <c r="I1028"/>
  <c r="I1038"/>
  <c r="I1022"/>
  <c r="H942"/>
  <c r="H939"/>
  <c r="H923"/>
  <c r="H922"/>
  <c r="H856"/>
  <c r="H857"/>
  <c r="H842"/>
  <c r="H818"/>
  <c r="H817"/>
  <c r="H802"/>
  <c r="H801"/>
  <c r="H775"/>
  <c r="H774"/>
  <c r="H757"/>
  <c r="H756"/>
  <c r="H725"/>
  <c r="H724"/>
  <c r="H707"/>
  <c r="H670"/>
  <c r="H669"/>
  <c r="H644"/>
  <c r="H628"/>
  <c r="I574"/>
  <c r="I598"/>
  <c r="I580"/>
  <c r="I540"/>
  <c r="I541"/>
  <c r="I485"/>
  <c r="I459"/>
  <c r="H432"/>
  <c r="H417"/>
  <c r="H382"/>
  <c r="H383"/>
  <c r="H384"/>
  <c r="H385"/>
  <c r="H386"/>
  <c r="H387"/>
  <c r="H388"/>
  <c r="H389"/>
  <c r="H390"/>
  <c r="H391"/>
  <c r="H392"/>
  <c r="H393"/>
  <c r="H394"/>
  <c r="H395"/>
  <c r="H396"/>
  <c r="H397"/>
  <c r="H358"/>
  <c r="H357"/>
  <c r="H312"/>
  <c r="H313"/>
  <c r="H314"/>
  <c r="H315"/>
  <c r="H269"/>
  <c r="H199"/>
  <c r="H130"/>
  <c r="H341"/>
  <c r="H342"/>
  <c r="H295"/>
  <c r="H296"/>
  <c r="H297"/>
  <c r="H298"/>
  <c r="H299"/>
  <c r="H251"/>
  <c r="H165"/>
  <c r="H164"/>
  <c r="H115"/>
  <c r="H108"/>
  <c r="I35"/>
  <c r="G1829" l="1"/>
  <c r="G1830" s="1"/>
  <c r="C105" i="1" s="1"/>
  <c r="G105" s="1"/>
  <c r="I1224" i="4"/>
  <c r="H1228" s="1"/>
  <c r="H1229" s="1"/>
  <c r="H1230" s="1"/>
  <c r="H1231" s="1"/>
  <c r="H1232" s="1"/>
  <c r="H1233" s="1"/>
  <c r="H1234" s="1"/>
  <c r="H1235" s="1"/>
  <c r="H1236" s="1"/>
  <c r="H1237" s="1"/>
  <c r="H1238" s="1"/>
  <c r="H1239" s="1"/>
  <c r="H1240" s="1"/>
  <c r="H1241" s="1"/>
  <c r="H1242" s="1"/>
  <c r="H1243" s="1"/>
  <c r="H1244" s="1"/>
  <c r="H1245" s="1"/>
  <c r="H1246" s="1"/>
  <c r="H1252" s="1"/>
  <c r="H1253" s="1"/>
  <c r="H1254" s="1"/>
  <c r="H1255" s="1"/>
  <c r="G1840"/>
  <c r="G1841" s="1"/>
  <c r="I2302"/>
  <c r="C93" i="1"/>
  <c r="G93" s="1"/>
  <c r="H671" i="4"/>
  <c r="H672" s="1"/>
  <c r="I1856"/>
  <c r="H1248" l="1"/>
  <c r="H1249" s="1"/>
  <c r="I1249" s="1"/>
  <c r="H1256"/>
  <c r="H1257" s="1"/>
  <c r="H1258" s="1"/>
  <c r="H1259" s="1"/>
  <c r="H1260" s="1"/>
  <c r="H1261" s="1"/>
  <c r="H1262" s="1"/>
  <c r="H1263" s="1"/>
  <c r="H1264" s="1"/>
  <c r="H1265" s="1"/>
  <c r="H1266" s="1"/>
  <c r="H1267" s="1"/>
  <c r="H1268" s="1"/>
  <c r="H1269" s="1"/>
  <c r="H1270" s="1"/>
  <c r="H1271" s="1"/>
  <c r="H1272" s="1"/>
  <c r="I1272" s="1"/>
  <c r="I1255"/>
  <c r="G1842"/>
  <c r="I2295"/>
  <c r="I2294"/>
  <c r="I2293"/>
  <c r="I2292"/>
  <c r="I2291"/>
  <c r="I2078"/>
  <c r="I2077"/>
  <c r="I2076"/>
  <c r="I2075"/>
  <c r="I2074"/>
  <c r="I2279"/>
  <c r="I2278"/>
  <c r="I2277"/>
  <c r="I2276"/>
  <c r="I2275"/>
  <c r="I2274"/>
  <c r="I2273"/>
  <c r="I2272"/>
  <c r="I2271"/>
  <c r="I2270"/>
  <c r="I2269"/>
  <c r="I2268"/>
  <c r="I2267"/>
  <c r="I2266"/>
  <c r="I2265"/>
  <c r="I2264"/>
  <c r="I2263"/>
  <c r="I2259"/>
  <c r="I2258"/>
  <c r="I2257"/>
  <c r="I2256"/>
  <c r="I2255"/>
  <c r="I2254"/>
  <c r="I2252"/>
  <c r="I2251"/>
  <c r="I2250"/>
  <c r="H1949"/>
  <c r="H1948"/>
  <c r="H1947"/>
  <c r="H1945"/>
  <c r="H1944"/>
  <c r="H1943"/>
  <c r="H1942"/>
  <c r="H1938"/>
  <c r="H1939"/>
  <c r="H1940"/>
  <c r="H1937"/>
  <c r="H1273" l="1"/>
  <c r="I1273" s="1"/>
  <c r="C106" i="1"/>
  <c r="G106" s="1"/>
  <c r="I2303" i="4"/>
  <c r="H1951"/>
  <c r="I2297"/>
  <c r="C142" i="1" s="1"/>
  <c r="G142" s="1"/>
  <c r="I2281" i="4"/>
  <c r="H1277" l="1"/>
  <c r="H1276"/>
  <c r="I2283"/>
  <c r="I2310" s="1"/>
  <c r="I2311" s="1"/>
  <c r="I2300"/>
  <c r="G2011"/>
  <c r="C128" i="1" s="1"/>
  <c r="G128" s="1"/>
  <c r="G1949" i="4"/>
  <c r="G1948"/>
  <c r="G1947"/>
  <c r="G1945"/>
  <c r="G1944"/>
  <c r="G1943"/>
  <c r="G1942"/>
  <c r="G1938"/>
  <c r="G1939"/>
  <c r="G1940"/>
  <c r="G1937"/>
  <c r="G1929"/>
  <c r="H1929" s="1"/>
  <c r="G1928"/>
  <c r="H1928" s="1"/>
  <c r="G1926"/>
  <c r="H1926" s="1"/>
  <c r="E1925"/>
  <c r="G1925" s="1"/>
  <c r="H1925" s="1"/>
  <c r="E1924"/>
  <c r="G1924" s="1"/>
  <c r="H1924" s="1"/>
  <c r="E1923"/>
  <c r="G1923" s="1"/>
  <c r="H1923" s="1"/>
  <c r="G1922"/>
  <c r="H1922" s="1"/>
  <c r="E1921"/>
  <c r="G1921" s="1"/>
  <c r="H1921" s="1"/>
  <c r="E1920"/>
  <c r="G1920" s="1"/>
  <c r="H1920" s="1"/>
  <c r="E1919"/>
  <c r="G1912"/>
  <c r="G1911"/>
  <c r="G1910"/>
  <c r="G1909"/>
  <c r="G1905"/>
  <c r="G1904"/>
  <c r="G1903"/>
  <c r="G1901"/>
  <c r="G1900"/>
  <c r="G1899"/>
  <c r="G1898"/>
  <c r="C113" i="1"/>
  <c r="G113" s="1"/>
  <c r="H1870" i="4"/>
  <c r="H1872" s="1"/>
  <c r="G1847"/>
  <c r="G1846"/>
  <c r="G1845"/>
  <c r="G1820"/>
  <c r="G1821"/>
  <c r="G1822"/>
  <c r="G1819"/>
  <c r="I1693"/>
  <c r="I1692"/>
  <c r="I1691"/>
  <c r="I1690"/>
  <c r="I1688"/>
  <c r="I1687"/>
  <c r="G1823" l="1"/>
  <c r="I2323"/>
  <c r="C150" i="1" s="1"/>
  <c r="G150" s="1"/>
  <c r="H2349" i="4"/>
  <c r="C157" i="1" s="1"/>
  <c r="G157" s="1"/>
  <c r="G1914" i="4"/>
  <c r="G1915" s="1"/>
  <c r="E1931"/>
  <c r="H2011"/>
  <c r="G1951"/>
  <c r="G1919"/>
  <c r="H1873"/>
  <c r="H1874" s="1"/>
  <c r="G1848"/>
  <c r="C108" i="1" s="1"/>
  <c r="G108" s="1"/>
  <c r="I1695" i="4"/>
  <c r="C97" i="1" s="1"/>
  <c r="G97" s="1"/>
  <c r="C158" l="1"/>
  <c r="G158" s="1"/>
  <c r="H2018" i="4"/>
  <c r="C127" i="1"/>
  <c r="G127" s="1"/>
  <c r="C119"/>
  <c r="G119" s="1"/>
  <c r="H2017" i="4"/>
  <c r="G1824"/>
  <c r="G1825" s="1"/>
  <c r="C104" i="1" s="1"/>
  <c r="G104" s="1"/>
  <c r="H1919" i="4"/>
  <c r="H1931" s="1"/>
  <c r="H1932" s="1"/>
  <c r="H1933" s="1"/>
  <c r="G1931"/>
  <c r="H2019" s="1"/>
  <c r="G1530" l="1"/>
  <c r="G1531"/>
  <c r="G1532"/>
  <c r="G1533"/>
  <c r="G1534"/>
  <c r="G1535"/>
  <c r="G1529"/>
  <c r="G1519"/>
  <c r="G1518"/>
  <c r="G1512"/>
  <c r="G1511"/>
  <c r="G1510"/>
  <c r="G1501"/>
  <c r="G1502"/>
  <c r="G1503"/>
  <c r="G1504"/>
  <c r="G1505"/>
  <c r="G1506"/>
  <c r="G1523"/>
  <c r="G1522"/>
  <c r="G1521"/>
  <c r="G1520"/>
  <c r="G1516"/>
  <c r="G1515"/>
  <c r="G1514"/>
  <c r="G1513"/>
  <c r="G1509"/>
  <c r="G1507"/>
  <c r="G1500"/>
  <c r="G1472"/>
  <c r="F1472"/>
  <c r="H1469"/>
  <c r="I1469" s="1"/>
  <c r="H1468"/>
  <c r="I1468" s="1"/>
  <c r="H1465"/>
  <c r="I1465" s="1"/>
  <c r="H1464"/>
  <c r="I1464" s="1"/>
  <c r="H1463"/>
  <c r="I1463" s="1"/>
  <c r="H1461"/>
  <c r="I1461" s="1"/>
  <c r="H1460"/>
  <c r="I1460" s="1"/>
  <c r="H1459"/>
  <c r="I1459" s="1"/>
  <c r="H1458"/>
  <c r="I1458" s="1"/>
  <c r="F1435"/>
  <c r="F1436" s="1"/>
  <c r="G76" i="1" s="1"/>
  <c r="E1392" i="4"/>
  <c r="E1391"/>
  <c r="E1390"/>
  <c r="E1388"/>
  <c r="E1387"/>
  <c r="E1386"/>
  <c r="I1367"/>
  <c r="I1365"/>
  <c r="I1363"/>
  <c r="I1310"/>
  <c r="I1309"/>
  <c r="H950"/>
  <c r="H949"/>
  <c r="H948"/>
  <c r="H947"/>
  <c r="H946"/>
  <c r="F445"/>
  <c r="G47" i="1" s="1"/>
  <c r="H941" i="4"/>
  <c r="H940"/>
  <c r="H938"/>
  <c r="H937"/>
  <c r="H931"/>
  <c r="H930"/>
  <c r="H443"/>
  <c r="H442"/>
  <c r="H441"/>
  <c r="H440"/>
  <c r="H439"/>
  <c r="H208"/>
  <c r="H207"/>
  <c r="H174"/>
  <c r="H170"/>
  <c r="A100"/>
  <c r="H129"/>
  <c r="H128"/>
  <c r="H127"/>
  <c r="H126"/>
  <c r="H125"/>
  <c r="H124"/>
  <c r="H123"/>
  <c r="H122"/>
  <c r="H121"/>
  <c r="H120"/>
  <c r="H119"/>
  <c r="H118"/>
  <c r="H117"/>
  <c r="H116"/>
  <c r="H114"/>
  <c r="H113"/>
  <c r="H112"/>
  <c r="I950" l="1"/>
  <c r="F962" s="1"/>
  <c r="H952"/>
  <c r="I942"/>
  <c r="F961" s="1"/>
  <c r="G1525"/>
  <c r="C84" i="1" s="1"/>
  <c r="G84" s="1"/>
  <c r="I1318" i="4"/>
  <c r="G1537"/>
  <c r="E1395"/>
  <c r="C72" i="1" s="1"/>
  <c r="G72" s="1"/>
  <c r="I1473" i="4"/>
  <c r="C80" i="1" s="1"/>
  <c r="G80" s="1"/>
  <c r="I1369" i="4"/>
  <c r="I1370" s="1"/>
  <c r="G68" i="1" s="1"/>
  <c r="H933" i="4"/>
  <c r="H445"/>
  <c r="G27" i="1" s="1"/>
  <c r="H210" i="4"/>
  <c r="H467"/>
  <c r="H468" s="1"/>
  <c r="H489"/>
  <c r="H490" s="1"/>
  <c r="I1320" l="1"/>
  <c r="I1319"/>
  <c r="H212"/>
  <c r="G20" i="1" s="1"/>
  <c r="H211" i="4"/>
  <c r="G57" i="1"/>
  <c r="G1539" i="4"/>
  <c r="C86" i="1" s="1"/>
  <c r="G86" s="1"/>
  <c r="H492" i="4"/>
  <c r="H493" s="1"/>
  <c r="H494" s="1"/>
  <c r="H495" s="1"/>
  <c r="H496" s="1"/>
  <c r="H497" s="1"/>
  <c r="H498" s="1"/>
  <c r="H499" s="1"/>
  <c r="H500" s="1"/>
  <c r="H501" s="1"/>
  <c r="H502" s="1"/>
  <c r="H503" s="1"/>
  <c r="H504" s="1"/>
  <c r="H505" s="1"/>
  <c r="H506" s="1"/>
  <c r="H507" s="1"/>
  <c r="H508" s="1"/>
  <c r="H509" s="1"/>
  <c r="I509" s="1"/>
  <c r="H491"/>
  <c r="I491" s="1"/>
  <c r="H962"/>
  <c r="I1865"/>
  <c r="H961"/>
  <c r="G42" i="1"/>
  <c r="I933" i="4"/>
  <c r="H469"/>
  <c r="H470" s="1"/>
  <c r="H471" s="1"/>
  <c r="H472" s="1"/>
  <c r="H473" s="1"/>
  <c r="H474" s="1"/>
  <c r="H475" s="1"/>
  <c r="H476" s="1"/>
  <c r="H477" s="1"/>
  <c r="H478" s="1"/>
  <c r="H479" s="1"/>
  <c r="H480" s="1"/>
  <c r="H481" s="1"/>
  <c r="H482" s="1"/>
  <c r="A82" l="1"/>
  <c r="A2"/>
  <c r="H663"/>
  <c r="H662"/>
  <c r="H659"/>
  <c r="H658"/>
  <c r="H655"/>
  <c r="H660" l="1"/>
  <c r="H661" s="1"/>
  <c r="H664"/>
  <c r="H665" s="1"/>
  <c r="H654"/>
  <c r="H656" s="1"/>
  <c r="H657" s="1"/>
  <c r="I2060"/>
  <c r="I2059"/>
  <c r="I2043"/>
  <c r="I2069"/>
  <c r="I2068"/>
  <c r="I2067"/>
  <c r="I2066"/>
  <c r="I2065"/>
  <c r="I2064"/>
  <c r="I2063"/>
  <c r="I2058"/>
  <c r="I2057"/>
  <c r="I2056"/>
  <c r="I2055"/>
  <c r="I2054"/>
  <c r="I2053"/>
  <c r="I2052"/>
  <c r="I2051"/>
  <c r="I2048"/>
  <c r="I2047"/>
  <c r="I2046"/>
  <c r="I2045"/>
  <c r="I2044"/>
  <c r="I2042"/>
  <c r="I2041"/>
  <c r="I2040"/>
  <c r="I2039"/>
  <c r="I2038"/>
  <c r="I2037"/>
  <c r="I2036"/>
  <c r="I2155"/>
  <c r="I2154"/>
  <c r="I2153"/>
  <c r="I2152"/>
  <c r="I2151"/>
  <c r="I2150"/>
  <c r="I2149"/>
  <c r="I2148"/>
  <c r="I1726"/>
  <c r="I1725"/>
  <c r="I1724"/>
  <c r="I1723"/>
  <c r="I1722"/>
  <c r="I1721"/>
  <c r="I1715"/>
  <c r="I1714"/>
  <c r="I1713"/>
  <c r="I1705"/>
  <c r="I1704"/>
  <c r="I1699"/>
  <c r="I2180"/>
  <c r="I2179"/>
  <c r="I2170"/>
  <c r="I2169"/>
  <c r="I2166"/>
  <c r="I2162"/>
  <c r="I2161"/>
  <c r="I2141"/>
  <c r="I2137"/>
  <c r="I2136"/>
  <c r="I2131"/>
  <c r="I2130"/>
  <c r="I2124"/>
  <c r="I2123"/>
  <c r="I2122"/>
  <c r="I2121"/>
  <c r="I2120"/>
  <c r="I2107"/>
  <c r="I2102"/>
  <c r="I2101"/>
  <c r="I2096"/>
  <c r="I2092"/>
  <c r="I2091"/>
  <c r="I2117"/>
  <c r="I2236"/>
  <c r="I2235"/>
  <c r="I2234"/>
  <c r="I2233"/>
  <c r="I2232"/>
  <c r="I2231"/>
  <c r="I2230"/>
  <c r="I2229"/>
  <c r="I2228"/>
  <c r="I2227"/>
  <c r="I2226"/>
  <c r="I2225"/>
  <c r="I2224"/>
  <c r="I2221"/>
  <c r="I2220"/>
  <c r="I2219"/>
  <c r="I2218"/>
  <c r="I2217"/>
  <c r="I2216"/>
  <c r="I2215"/>
  <c r="I2212"/>
  <c r="I2211"/>
  <c r="I2210"/>
  <c r="I2209"/>
  <c r="I2208"/>
  <c r="I2207"/>
  <c r="I2206"/>
  <c r="I2205"/>
  <c r="I2204"/>
  <c r="I2203"/>
  <c r="I2202"/>
  <c r="I2201"/>
  <c r="I2200"/>
  <c r="I2199"/>
  <c r="I2198"/>
  <c r="I2197"/>
  <c r="I2196"/>
  <c r="I2195"/>
  <c r="I2194"/>
  <c r="I2193"/>
  <c r="I2192"/>
  <c r="I2191"/>
  <c r="I2190"/>
  <c r="I2184"/>
  <c r="I2183"/>
  <c r="I2182"/>
  <c r="I2181"/>
  <c r="I2178"/>
  <c r="I2177"/>
  <c r="I2176"/>
  <c r="I2175"/>
  <c r="I2174"/>
  <c r="I2173"/>
  <c r="I2172"/>
  <c r="I2171"/>
  <c r="I2168"/>
  <c r="I2167"/>
  <c r="I2165"/>
  <c r="I2164"/>
  <c r="I2163"/>
  <c r="I2160"/>
  <c r="I2159"/>
  <c r="I2158"/>
  <c r="I2147"/>
  <c r="I2146"/>
  <c r="I2145"/>
  <c r="I2144"/>
  <c r="I2143"/>
  <c r="I2142"/>
  <c r="I2140"/>
  <c r="I2139"/>
  <c r="I2138"/>
  <c r="I2135"/>
  <c r="I2134"/>
  <c r="I2133"/>
  <c r="I2132"/>
  <c r="I2129"/>
  <c r="I2128"/>
  <c r="I2127"/>
  <c r="I2119"/>
  <c r="I2118"/>
  <c r="I2116"/>
  <c r="I2115"/>
  <c r="I2114"/>
  <c r="I2113"/>
  <c r="I2112"/>
  <c r="I2111"/>
  <c r="I2110"/>
  <c r="I2109"/>
  <c r="I2108"/>
  <c r="I2106"/>
  <c r="I2105"/>
  <c r="I2104"/>
  <c r="I2103"/>
  <c r="I2100"/>
  <c r="I2099"/>
  <c r="I2098"/>
  <c r="I2097"/>
  <c r="I2095"/>
  <c r="I2094"/>
  <c r="I2093"/>
  <c r="I2090"/>
  <c r="I2089"/>
  <c r="I2088"/>
  <c r="H1810"/>
  <c r="H1811"/>
  <c r="H1812"/>
  <c r="H1809"/>
  <c r="H1885"/>
  <c r="H1886"/>
  <c r="H1887"/>
  <c r="H1884"/>
  <c r="I1379"/>
  <c r="I1378"/>
  <c r="I1377"/>
  <c r="I1376"/>
  <c r="I1375"/>
  <c r="I1374"/>
  <c r="I1735"/>
  <c r="I1736"/>
  <c r="I1737"/>
  <c r="I1738"/>
  <c r="I1798"/>
  <c r="I1797"/>
  <c r="I1796"/>
  <c r="I1795"/>
  <c r="I1794"/>
  <c r="I1793"/>
  <c r="I1792"/>
  <c r="I1791"/>
  <c r="I1790"/>
  <c r="I1789"/>
  <c r="I1788"/>
  <c r="I1787"/>
  <c r="I1786"/>
  <c r="I1783"/>
  <c r="I1782"/>
  <c r="I1781"/>
  <c r="I1780"/>
  <c r="I1779"/>
  <c r="I1778"/>
  <c r="I1774"/>
  <c r="I1773"/>
  <c r="I1772"/>
  <c r="I1771"/>
  <c r="I1770"/>
  <c r="I1769"/>
  <c r="I1768"/>
  <c r="I1767"/>
  <c r="I1766"/>
  <c r="I1765"/>
  <c r="I1764"/>
  <c r="I1763"/>
  <c r="I1762"/>
  <c r="I1761"/>
  <c r="I1760"/>
  <c r="I1759"/>
  <c r="I1758"/>
  <c r="I1757"/>
  <c r="I1756"/>
  <c r="I1755"/>
  <c r="I1754"/>
  <c r="I1676"/>
  <c r="I1675"/>
  <c r="I1677"/>
  <c r="I1678"/>
  <c r="I1674"/>
  <c r="I1673"/>
  <c r="I1672"/>
  <c r="I1671"/>
  <c r="I1670"/>
  <c r="I1669"/>
  <c r="I1668"/>
  <c r="I1667"/>
  <c r="I1623"/>
  <c r="I1622"/>
  <c r="I1621"/>
  <c r="I1666"/>
  <c r="I1665"/>
  <c r="I1664"/>
  <c r="I1663"/>
  <c r="I1662"/>
  <c r="I1661"/>
  <c r="I1660"/>
  <c r="I1659"/>
  <c r="I1657"/>
  <c r="I1656"/>
  <c r="I1652"/>
  <c r="I1651"/>
  <c r="I1650"/>
  <c r="I1649"/>
  <c r="I1648"/>
  <c r="I1647"/>
  <c r="I1646"/>
  <c r="I1645"/>
  <c r="I1644"/>
  <c r="I1643"/>
  <c r="I1642"/>
  <c r="I1641"/>
  <c r="I1634"/>
  <c r="I1633"/>
  <c r="I1635"/>
  <c r="I1632"/>
  <c r="I1631"/>
  <c r="I1630"/>
  <c r="I1629"/>
  <c r="I1628"/>
  <c r="I1627"/>
  <c r="I1626"/>
  <c r="I1625"/>
  <c r="I1624"/>
  <c r="I1620"/>
  <c r="I1619"/>
  <c r="I1618"/>
  <c r="I1617"/>
  <c r="I1585"/>
  <c r="I1600"/>
  <c r="I1593"/>
  <c r="I1596"/>
  <c r="I1595"/>
  <c r="I1594"/>
  <c r="I1582"/>
  <c r="G1413"/>
  <c r="G1412"/>
  <c r="G1411"/>
  <c r="G1410"/>
  <c r="G1408"/>
  <c r="G1406"/>
  <c r="G1405"/>
  <c r="G1404"/>
  <c r="G1402"/>
  <c r="G1401"/>
  <c r="G1400"/>
  <c r="G1399"/>
  <c r="G1482"/>
  <c r="G1478"/>
  <c r="G1479"/>
  <c r="G1480"/>
  <c r="G1483"/>
  <c r="G1484"/>
  <c r="G1485"/>
  <c r="G1487"/>
  <c r="G1488"/>
  <c r="G1477"/>
  <c r="E1345"/>
  <c r="I1340"/>
  <c r="I1339"/>
  <c r="I1335"/>
  <c r="I1334"/>
  <c r="I1333"/>
  <c r="I1328"/>
  <c r="I1329"/>
  <c r="I1330"/>
  <c r="I1327"/>
  <c r="I1344" s="1"/>
  <c r="I1345" s="1"/>
  <c r="I1202"/>
  <c r="I1210"/>
  <c r="I1206"/>
  <c r="I1201"/>
  <c r="I1200"/>
  <c r="I1194"/>
  <c r="I1190"/>
  <c r="I1186"/>
  <c r="I1185"/>
  <c r="I1175"/>
  <c r="I1174"/>
  <c r="I1173"/>
  <c r="I1167"/>
  <c r="I1168"/>
  <c r="I1169"/>
  <c r="I1166"/>
  <c r="I1179"/>
  <c r="I1154"/>
  <c r="I1153"/>
  <c r="I1152"/>
  <c r="I1151"/>
  <c r="I1150"/>
  <c r="I1149"/>
  <c r="I1145"/>
  <c r="I1142"/>
  <c r="I1141"/>
  <c r="I1140"/>
  <c r="I1139"/>
  <c r="I1138"/>
  <c r="I1137"/>
  <c r="I1136"/>
  <c r="I1135"/>
  <c r="I1134"/>
  <c r="I1133"/>
  <c r="I1132"/>
  <c r="I1131"/>
  <c r="I1130"/>
  <c r="I1129"/>
  <c r="I1127"/>
  <c r="I1126"/>
  <c r="I1125"/>
  <c r="I1123"/>
  <c r="I1122"/>
  <c r="I1121"/>
  <c r="I1120"/>
  <c r="I1119"/>
  <c r="I1118"/>
  <c r="I1117"/>
  <c r="I1116"/>
  <c r="I1115"/>
  <c r="I1114"/>
  <c r="I1113"/>
  <c r="I1112"/>
  <c r="I1111"/>
  <c r="I1110"/>
  <c r="I1109"/>
  <c r="I1104"/>
  <c r="I1102"/>
  <c r="I1101"/>
  <c r="I1100"/>
  <c r="I1099"/>
  <c r="I1098"/>
  <c r="I1097"/>
  <c r="I1093"/>
  <c r="I1090"/>
  <c r="I1089"/>
  <c r="I1088"/>
  <c r="I1087"/>
  <c r="I1086"/>
  <c r="I1085"/>
  <c r="I1084"/>
  <c r="I1083"/>
  <c r="I1082"/>
  <c r="I1081"/>
  <c r="I1080"/>
  <c r="I1079"/>
  <c r="I1078"/>
  <c r="I1076"/>
  <c r="I1075"/>
  <c r="I1074"/>
  <c r="I1072"/>
  <c r="I1071"/>
  <c r="I1070"/>
  <c r="I1069"/>
  <c r="I1068"/>
  <c r="I1067"/>
  <c r="I1066"/>
  <c r="I1065"/>
  <c r="I1064"/>
  <c r="I1063"/>
  <c r="I1062"/>
  <c r="I1061"/>
  <c r="I1060"/>
  <c r="I1059"/>
  <c r="I1058"/>
  <c r="I1053"/>
  <c r="I1052"/>
  <c r="I1051"/>
  <c r="I1050"/>
  <c r="I1049"/>
  <c r="I1048"/>
  <c r="I1047"/>
  <c r="I1046"/>
  <c r="I1045"/>
  <c r="I1010"/>
  <c r="I1011"/>
  <c r="I1012"/>
  <c r="I1013"/>
  <c r="I1014"/>
  <c r="I1015"/>
  <c r="I1016"/>
  <c r="I1017"/>
  <c r="I1018"/>
  <c r="I1019"/>
  <c r="I1020"/>
  <c r="I1021"/>
  <c r="I1025"/>
  <c r="I1026"/>
  <c r="I1027"/>
  <c r="I1029"/>
  <c r="I1030"/>
  <c r="I1031"/>
  <c r="I1032"/>
  <c r="I1033"/>
  <c r="I1034"/>
  <c r="I1035"/>
  <c r="I1036"/>
  <c r="I1037"/>
  <c r="I1040"/>
  <c r="I1041"/>
  <c r="I1009"/>
  <c r="I1299"/>
  <c r="I1298"/>
  <c r="I1297"/>
  <c r="I1293"/>
  <c r="I1292"/>
  <c r="I1291"/>
  <c r="I1290"/>
  <c r="I1277"/>
  <c r="I1276"/>
  <c r="I1248"/>
  <c r="I1252"/>
  <c r="I1253"/>
  <c r="I1254"/>
  <c r="I1256"/>
  <c r="I1257"/>
  <c r="I1258"/>
  <c r="I1259"/>
  <c r="I1260"/>
  <c r="I1261"/>
  <c r="I1262"/>
  <c r="I1263"/>
  <c r="I1264"/>
  <c r="I1265"/>
  <c r="I1266"/>
  <c r="I1267"/>
  <c r="I1268"/>
  <c r="I1269"/>
  <c r="I1270"/>
  <c r="I1271"/>
  <c r="I1229"/>
  <c r="I1230"/>
  <c r="I1231"/>
  <c r="I1232"/>
  <c r="I1233"/>
  <c r="I1234"/>
  <c r="I1235"/>
  <c r="I1236"/>
  <c r="I1237"/>
  <c r="I1238"/>
  <c r="I1239"/>
  <c r="I1240"/>
  <c r="I1241"/>
  <c r="I1242"/>
  <c r="I1243"/>
  <c r="I1244"/>
  <c r="I1245"/>
  <c r="I1246"/>
  <c r="I1228"/>
  <c r="H221"/>
  <c r="H217"/>
  <c r="H189"/>
  <c r="H190"/>
  <c r="H191"/>
  <c r="H192"/>
  <c r="H193"/>
  <c r="H194"/>
  <c r="H195"/>
  <c r="H196"/>
  <c r="H197"/>
  <c r="H198"/>
  <c r="H416"/>
  <c r="H418"/>
  <c r="H419"/>
  <c r="H420"/>
  <c r="H421"/>
  <c r="H422"/>
  <c r="H423"/>
  <c r="H424"/>
  <c r="H425"/>
  <c r="H426"/>
  <c r="H427"/>
  <c r="H428"/>
  <c r="H429"/>
  <c r="H430"/>
  <c r="H431"/>
  <c r="H415"/>
  <c r="H405"/>
  <c r="H406"/>
  <c r="H407"/>
  <c r="H408"/>
  <c r="H409"/>
  <c r="H410"/>
  <c r="H411"/>
  <c r="H412"/>
  <c r="H413"/>
  <c r="H404"/>
  <c r="H381"/>
  <c r="H380"/>
  <c r="H364"/>
  <c r="H365"/>
  <c r="H366"/>
  <c r="H367"/>
  <c r="H368"/>
  <c r="H369"/>
  <c r="H370"/>
  <c r="H371"/>
  <c r="H372"/>
  <c r="H373"/>
  <c r="H374"/>
  <c r="H375"/>
  <c r="H376"/>
  <c r="H377"/>
  <c r="H378"/>
  <c r="H363"/>
  <c r="H340"/>
  <c r="H343"/>
  <c r="H344"/>
  <c r="H345"/>
  <c r="H346"/>
  <c r="H347"/>
  <c r="H348"/>
  <c r="H349"/>
  <c r="H350"/>
  <c r="H351"/>
  <c r="H352"/>
  <c r="H353"/>
  <c r="H354"/>
  <c r="H355"/>
  <c r="H356"/>
  <c r="H339"/>
  <c r="H321"/>
  <c r="H322"/>
  <c r="H323"/>
  <c r="H324"/>
  <c r="H325"/>
  <c r="H326"/>
  <c r="H327"/>
  <c r="H328"/>
  <c r="H329"/>
  <c r="H330"/>
  <c r="H331"/>
  <c r="H332"/>
  <c r="H333"/>
  <c r="H334"/>
  <c r="H335"/>
  <c r="H336"/>
  <c r="H337"/>
  <c r="H320"/>
  <c r="H300"/>
  <c r="H301"/>
  <c r="H302"/>
  <c r="H303"/>
  <c r="H304"/>
  <c r="H305"/>
  <c r="H306"/>
  <c r="H307"/>
  <c r="H308"/>
  <c r="H309"/>
  <c r="H310"/>
  <c r="H311"/>
  <c r="H294"/>
  <c r="H275"/>
  <c r="H276"/>
  <c r="H277"/>
  <c r="H278"/>
  <c r="H279"/>
  <c r="H280"/>
  <c r="H281"/>
  <c r="H282"/>
  <c r="H283"/>
  <c r="H284"/>
  <c r="H285"/>
  <c r="H286"/>
  <c r="H287"/>
  <c r="H288"/>
  <c r="H289"/>
  <c r="H290"/>
  <c r="H291"/>
  <c r="H292"/>
  <c r="H229"/>
  <c r="H230"/>
  <c r="H231"/>
  <c r="H232"/>
  <c r="H233"/>
  <c r="H234"/>
  <c r="H235"/>
  <c r="H236"/>
  <c r="H237"/>
  <c r="H238"/>
  <c r="H239"/>
  <c r="H240"/>
  <c r="H241"/>
  <c r="H242"/>
  <c r="H243"/>
  <c r="H244"/>
  <c r="H245"/>
  <c r="H246"/>
  <c r="H248"/>
  <c r="H249"/>
  <c r="H250"/>
  <c r="H252"/>
  <c r="H253"/>
  <c r="H254"/>
  <c r="H255"/>
  <c r="H256"/>
  <c r="H257"/>
  <c r="H258"/>
  <c r="H259"/>
  <c r="H260"/>
  <c r="H261"/>
  <c r="H262"/>
  <c r="H263"/>
  <c r="H264"/>
  <c r="H265"/>
  <c r="H266"/>
  <c r="H267"/>
  <c r="H268"/>
  <c r="H228"/>
  <c r="H161"/>
  <c r="H160"/>
  <c r="H159"/>
  <c r="H158"/>
  <c r="H157"/>
  <c r="H156"/>
  <c r="H155"/>
  <c r="H154"/>
  <c r="H140"/>
  <c r="H141"/>
  <c r="H142"/>
  <c r="H143"/>
  <c r="H144"/>
  <c r="H145"/>
  <c r="H146"/>
  <c r="H147"/>
  <c r="H148"/>
  <c r="H149"/>
  <c r="H139"/>
  <c r="H102"/>
  <c r="H918"/>
  <c r="H915"/>
  <c r="H914"/>
  <c r="H913"/>
  <c r="H912"/>
  <c r="H911"/>
  <c r="H910"/>
  <c r="H909"/>
  <c r="H908"/>
  <c r="H885"/>
  <c r="H884"/>
  <c r="H883"/>
  <c r="H882"/>
  <c r="H881"/>
  <c r="H880"/>
  <c r="H879"/>
  <c r="H878"/>
  <c r="H877"/>
  <c r="H876"/>
  <c r="H875"/>
  <c r="H874"/>
  <c r="H873"/>
  <c r="H872"/>
  <c r="H871"/>
  <c r="H870"/>
  <c r="H868"/>
  <c r="H867"/>
  <c r="H866"/>
  <c r="H865"/>
  <c r="H864"/>
  <c r="H863"/>
  <c r="H862"/>
  <c r="H861"/>
  <c r="H860"/>
  <c r="H859"/>
  <c r="H855"/>
  <c r="H854"/>
  <c r="H853"/>
  <c r="H852"/>
  <c r="H851"/>
  <c r="H850"/>
  <c r="H849"/>
  <c r="H848"/>
  <c r="H847"/>
  <c r="H846"/>
  <c r="H845"/>
  <c r="H844"/>
  <c r="H843"/>
  <c r="H841"/>
  <c r="H840"/>
  <c r="H838"/>
  <c r="H837"/>
  <c r="H836"/>
  <c r="H835"/>
  <c r="H834"/>
  <c r="H833"/>
  <c r="H832"/>
  <c r="H831"/>
  <c r="H830"/>
  <c r="H829"/>
  <c r="H828"/>
  <c r="H827"/>
  <c r="H826"/>
  <c r="H825"/>
  <c r="H824"/>
  <c r="H823"/>
  <c r="H816"/>
  <c r="H815"/>
  <c r="H814"/>
  <c r="H813"/>
  <c r="H812"/>
  <c r="H811"/>
  <c r="H810"/>
  <c r="H809"/>
  <c r="H808"/>
  <c r="H807"/>
  <c r="H806"/>
  <c r="H805"/>
  <c r="H804"/>
  <c r="H803"/>
  <c r="H800"/>
  <c r="H799"/>
  <c r="H797"/>
  <c r="H796"/>
  <c r="H795"/>
  <c r="H794"/>
  <c r="H793"/>
  <c r="H792"/>
  <c r="H791"/>
  <c r="H790"/>
  <c r="H789"/>
  <c r="H788"/>
  <c r="H787"/>
  <c r="H786"/>
  <c r="H785"/>
  <c r="H784"/>
  <c r="H783"/>
  <c r="H782"/>
  <c r="H781"/>
  <c r="H780"/>
  <c r="H759"/>
  <c r="H760"/>
  <c r="H761"/>
  <c r="H762"/>
  <c r="H763"/>
  <c r="H764"/>
  <c r="H765"/>
  <c r="H766"/>
  <c r="H767"/>
  <c r="H768"/>
  <c r="H769"/>
  <c r="H770"/>
  <c r="H771"/>
  <c r="H772"/>
  <c r="H773"/>
  <c r="H643"/>
  <c r="H642"/>
  <c r="H641"/>
  <c r="H640"/>
  <c r="H639"/>
  <c r="H638"/>
  <c r="H637"/>
  <c r="H636"/>
  <c r="H635"/>
  <c r="H634"/>
  <c r="H633"/>
  <c r="H631"/>
  <c r="H627"/>
  <c r="H629"/>
  <c r="H705"/>
  <c r="H706"/>
  <c r="H708"/>
  <c r="H709"/>
  <c r="H710"/>
  <c r="H711"/>
  <c r="H712"/>
  <c r="H713"/>
  <c r="H714"/>
  <c r="H715"/>
  <c r="H716"/>
  <c r="H717"/>
  <c r="H718"/>
  <c r="H719"/>
  <c r="H720"/>
  <c r="H721"/>
  <c r="H722"/>
  <c r="H723"/>
  <c r="H704"/>
  <c r="H685"/>
  <c r="H686"/>
  <c r="H687"/>
  <c r="H688"/>
  <c r="H689"/>
  <c r="H690"/>
  <c r="H691"/>
  <c r="H692"/>
  <c r="H693"/>
  <c r="H694"/>
  <c r="H695"/>
  <c r="H696"/>
  <c r="H697"/>
  <c r="H698"/>
  <c r="H699"/>
  <c r="H700"/>
  <c r="H701"/>
  <c r="H702"/>
  <c r="H684"/>
  <c r="H678"/>
  <c r="H666"/>
  <c r="H667"/>
  <c r="H668"/>
  <c r="I616"/>
  <c r="I615"/>
  <c r="I614"/>
  <c r="I610"/>
  <c r="I609"/>
  <c r="I608"/>
  <c r="I607"/>
  <c r="I602"/>
  <c r="I601"/>
  <c r="I578"/>
  <c r="I579"/>
  <c r="I581"/>
  <c r="I582"/>
  <c r="I583"/>
  <c r="I584"/>
  <c r="I585"/>
  <c r="I586"/>
  <c r="I587"/>
  <c r="I588"/>
  <c r="I589"/>
  <c r="I590"/>
  <c r="I591"/>
  <c r="I592"/>
  <c r="I593"/>
  <c r="I594"/>
  <c r="I595"/>
  <c r="I596"/>
  <c r="I597"/>
  <c r="I577"/>
  <c r="I573"/>
  <c r="I553"/>
  <c r="I554"/>
  <c r="I555"/>
  <c r="I556"/>
  <c r="I557"/>
  <c r="I558"/>
  <c r="I559"/>
  <c r="I560"/>
  <c r="I561"/>
  <c r="I562"/>
  <c r="I563"/>
  <c r="I564"/>
  <c r="I565"/>
  <c r="I566"/>
  <c r="I567"/>
  <c r="I568"/>
  <c r="I569"/>
  <c r="I570"/>
  <c r="I571"/>
  <c r="I531"/>
  <c r="I466"/>
  <c r="I465"/>
  <c r="I527"/>
  <c r="I526"/>
  <c r="I525"/>
  <c r="I521"/>
  <c r="I520"/>
  <c r="I519"/>
  <c r="I518"/>
  <c r="I513"/>
  <c r="I512"/>
  <c r="I489"/>
  <c r="I488"/>
  <c r="I484"/>
  <c r="I467"/>
  <c r="I464"/>
  <c r="I454"/>
  <c r="I455"/>
  <c r="I456"/>
  <c r="I457"/>
  <c r="I458"/>
  <c r="I453"/>
  <c r="I84"/>
  <c r="I59"/>
  <c r="I34"/>
  <c r="I16"/>
  <c r="I1707" l="1"/>
  <c r="I1709" s="1"/>
  <c r="I672"/>
  <c r="F957" s="1"/>
  <c r="H1814"/>
  <c r="H1815" s="1"/>
  <c r="I2080"/>
  <c r="H201"/>
  <c r="H202" s="1"/>
  <c r="H434"/>
  <c r="H435" s="1"/>
  <c r="I1301"/>
  <c r="I1302" s="1"/>
  <c r="I1156"/>
  <c r="I1157" s="1"/>
  <c r="I725"/>
  <c r="I1728"/>
  <c r="H176"/>
  <c r="H177" s="1"/>
  <c r="I2238"/>
  <c r="I1381"/>
  <c r="G70" i="1" s="1"/>
  <c r="H1888" i="4"/>
  <c r="G1415"/>
  <c r="G1416" s="1"/>
  <c r="G74" i="1" s="1"/>
  <c r="G1490" i="4"/>
  <c r="H2029"/>
  <c r="C131" i="1" s="1"/>
  <c r="G131" s="1"/>
  <c r="I1212" i="4"/>
  <c r="I618"/>
  <c r="I619" s="1"/>
  <c r="I468"/>
  <c r="H1816" l="1"/>
  <c r="C103" i="1" s="1"/>
  <c r="G103" s="1"/>
  <c r="H1889" i="4"/>
  <c r="H1891" s="1"/>
  <c r="H1893" s="1"/>
  <c r="H2023"/>
  <c r="C132" i="1"/>
  <c r="G132" s="1"/>
  <c r="I1730" i="4"/>
  <c r="C99" i="1" s="1"/>
  <c r="G99" s="1"/>
  <c r="C98"/>
  <c r="G98" s="1"/>
  <c r="G65"/>
  <c r="G67"/>
  <c r="G1492" i="4"/>
  <c r="G82" i="1" s="1"/>
  <c r="I490" i="4"/>
  <c r="I469"/>
  <c r="H2026" l="1"/>
  <c r="J1893"/>
  <c r="H1894"/>
  <c r="C117" i="1" s="1"/>
  <c r="G117" s="1"/>
  <c r="I470" i="4"/>
  <c r="I492"/>
  <c r="I493" l="1"/>
  <c r="I471"/>
  <c r="I495" l="1"/>
  <c r="I472"/>
  <c r="I494"/>
  <c r="I501" l="1"/>
  <c r="I496"/>
  <c r="I473"/>
  <c r="J13"/>
  <c r="I1862"/>
  <c r="I1860"/>
  <c r="I1854"/>
  <c r="I1744"/>
  <c r="I1743"/>
  <c r="I1742"/>
  <c r="I1740"/>
  <c r="I1777"/>
  <c r="I1658"/>
  <c r="I1655"/>
  <c r="I1640"/>
  <c r="I1604"/>
  <c r="I1606"/>
  <c r="I1605"/>
  <c r="I1603"/>
  <c r="I1602"/>
  <c r="I1601"/>
  <c r="I1599"/>
  <c r="I1592"/>
  <c r="I1591"/>
  <c r="I1590"/>
  <c r="I1583"/>
  <c r="I1579"/>
  <c r="H1451"/>
  <c r="I1451" s="1"/>
  <c r="H1450"/>
  <c r="I1450" s="1"/>
  <c r="H1447"/>
  <c r="I1447" s="1"/>
  <c r="H1446"/>
  <c r="I1446" s="1"/>
  <c r="H1445"/>
  <c r="I1445" s="1"/>
  <c r="H1440"/>
  <c r="H1441"/>
  <c r="I1441" s="1"/>
  <c r="H1442"/>
  <c r="I1442" s="1"/>
  <c r="H1443"/>
  <c r="I1443" s="1"/>
  <c r="I1440"/>
  <c r="H2341"/>
  <c r="H2340"/>
  <c r="H2336"/>
  <c r="H274"/>
  <c r="H399" s="1"/>
  <c r="H400" s="1"/>
  <c r="H105"/>
  <c r="H106"/>
  <c r="H107"/>
  <c r="H896"/>
  <c r="H891"/>
  <c r="H892"/>
  <c r="H893"/>
  <c r="H894"/>
  <c r="H895"/>
  <c r="H897"/>
  <c r="H898"/>
  <c r="H899"/>
  <c r="H900"/>
  <c r="H890"/>
  <c r="H758"/>
  <c r="H754"/>
  <c r="H755"/>
  <c r="H752"/>
  <c r="H751"/>
  <c r="H750"/>
  <c r="H749"/>
  <c r="H748"/>
  <c r="H747"/>
  <c r="H746"/>
  <c r="H745"/>
  <c r="H744"/>
  <c r="H743"/>
  <c r="H742"/>
  <c r="H741"/>
  <c r="H740"/>
  <c r="H739"/>
  <c r="H738"/>
  <c r="H737"/>
  <c r="H736"/>
  <c r="H735"/>
  <c r="H734"/>
  <c r="H676"/>
  <c r="I532"/>
  <c r="I533"/>
  <c r="I534"/>
  <c r="I535"/>
  <c r="I536"/>
  <c r="I537"/>
  <c r="I538"/>
  <c r="I539"/>
  <c r="F76"/>
  <c r="I73"/>
  <c r="I74"/>
  <c r="I68"/>
  <c r="I6"/>
  <c r="I7"/>
  <c r="I8"/>
  <c r="I1864" l="1"/>
  <c r="I885"/>
  <c r="F959" s="1"/>
  <c r="H203"/>
  <c r="H967" s="1"/>
  <c r="H2343"/>
  <c r="I474"/>
  <c r="I497"/>
  <c r="I2240"/>
  <c r="I2242" s="1"/>
  <c r="I2244" l="1"/>
  <c r="I2326"/>
  <c r="C151" i="1" s="1"/>
  <c r="G151" s="1"/>
  <c r="I2320" i="4"/>
  <c r="C149" i="1" s="1"/>
  <c r="G149" s="1"/>
  <c r="H401" i="4"/>
  <c r="I498"/>
  <c r="I475"/>
  <c r="I2284" l="1"/>
  <c r="I2285" s="1"/>
  <c r="I2287" s="1"/>
  <c r="I476"/>
  <c r="I499"/>
  <c r="I502"/>
  <c r="I500" l="1"/>
  <c r="I477"/>
  <c r="I478" l="1"/>
  <c r="I503"/>
  <c r="I1752"/>
  <c r="I1753"/>
  <c r="H85"/>
  <c r="I18"/>
  <c r="H11"/>
  <c r="I11" s="1"/>
  <c r="I1800" l="1"/>
  <c r="I504"/>
  <c r="I479"/>
  <c r="H86"/>
  <c r="I86" s="1"/>
  <c r="I85"/>
  <c r="H87"/>
  <c r="I49"/>
  <c r="I44"/>
  <c r="I480" l="1"/>
  <c r="I505"/>
  <c r="H88"/>
  <c r="I88" s="1"/>
  <c r="I87"/>
  <c r="I55"/>
  <c r="I47"/>
  <c r="H89" l="1"/>
  <c r="I89" s="1"/>
  <c r="I506"/>
  <c r="I481"/>
  <c r="I482"/>
  <c r="H90"/>
  <c r="I507" l="1"/>
  <c r="I508"/>
  <c r="I90"/>
  <c r="H91"/>
  <c r="H92" s="1"/>
  <c r="I543" l="1"/>
  <c r="I92"/>
  <c r="H93"/>
  <c r="I91"/>
  <c r="I1578"/>
  <c r="I1580"/>
  <c r="I1581"/>
  <c r="I1584"/>
  <c r="I545" l="1"/>
  <c r="I544"/>
  <c r="I93"/>
  <c r="I95" s="1"/>
  <c r="I1454"/>
  <c r="G1213"/>
  <c r="I1213" s="1"/>
  <c r="H223"/>
  <c r="G21" i="1" s="1"/>
  <c r="H677" i="4"/>
  <c r="J619"/>
  <c r="J620" s="1"/>
  <c r="I72"/>
  <c r="I66"/>
  <c r="I67"/>
  <c r="I65"/>
  <c r="I58"/>
  <c r="G78" i="1" l="1"/>
  <c r="H178" i="4"/>
  <c r="I620" l="1"/>
  <c r="G35" i="1" s="1"/>
  <c r="C36" l="1"/>
  <c r="G36" s="1"/>
  <c r="I1734" i="4" l="1"/>
  <c r="I1746" s="1"/>
  <c r="I1748" l="1"/>
  <c r="C100" i="1" s="1"/>
  <c r="G100" s="1"/>
  <c r="I1802" i="4"/>
  <c r="I2082"/>
  <c r="C137" i="1" l="1"/>
  <c r="G137" s="1"/>
  <c r="I2329" i="4"/>
  <c r="C101" i="1"/>
  <c r="G101" s="1"/>
  <c r="I1866" i="4"/>
  <c r="I2301" s="1"/>
  <c r="I2304" s="1"/>
  <c r="I2305" s="1"/>
  <c r="I2306" s="1"/>
  <c r="C143" i="1" s="1"/>
  <c r="G143" s="1"/>
  <c r="I1616" i="4"/>
  <c r="I1615"/>
  <c r="I1614"/>
  <c r="I1577"/>
  <c r="I1608" s="1"/>
  <c r="C152" i="1" l="1"/>
  <c r="G152" s="1"/>
  <c r="C112"/>
  <c r="G112" s="1"/>
  <c r="I1680" i="4"/>
  <c r="I1682" l="1"/>
  <c r="I1610"/>
  <c r="C96" i="1" l="1"/>
  <c r="G96" s="1"/>
  <c r="C95"/>
  <c r="G95" s="1"/>
  <c r="I1214" i="4" l="1"/>
  <c r="G53" i="1" s="1"/>
  <c r="I1303" i="4" l="1"/>
  <c r="H104" l="1"/>
  <c r="H103"/>
  <c r="H904"/>
  <c r="I923" l="1"/>
  <c r="F960" s="1"/>
  <c r="H132"/>
  <c r="H134" l="1"/>
  <c r="H133"/>
  <c r="H925"/>
  <c r="I1158"/>
  <c r="H436"/>
  <c r="H926" l="1"/>
  <c r="H927" s="1"/>
  <c r="H969"/>
  <c r="G25" i="1"/>
  <c r="G546" s="1"/>
  <c r="J547" s="1"/>
  <c r="H968" i="4"/>
  <c r="H626"/>
  <c r="H630"/>
  <c r="H632"/>
  <c r="H679"/>
  <c r="I679" s="1"/>
  <c r="G1" i="1" l="1"/>
  <c r="J1" s="1"/>
  <c r="H971" i="4"/>
  <c r="H727"/>
  <c r="H728" s="1"/>
  <c r="H646"/>
  <c r="H647" s="1"/>
  <c r="H957"/>
  <c r="H959"/>
  <c r="I646" l="1"/>
  <c r="H729"/>
  <c r="H648"/>
  <c r="F958" s="1"/>
  <c r="F964" s="1"/>
  <c r="H960"/>
  <c r="I54"/>
  <c r="I53"/>
  <c r="I52"/>
  <c r="I51"/>
  <c r="I50"/>
  <c r="I48"/>
  <c r="I46"/>
  <c r="I45"/>
  <c r="I43"/>
  <c r="I42"/>
  <c r="I41"/>
  <c r="I40"/>
  <c r="I39"/>
  <c r="I38"/>
  <c r="I32"/>
  <c r="I31"/>
  <c r="I30"/>
  <c r="I29"/>
  <c r="I28"/>
  <c r="I27"/>
  <c r="I26"/>
  <c r="I25"/>
  <c r="I24"/>
  <c r="I23"/>
  <c r="I22"/>
  <c r="I21"/>
  <c r="I20"/>
  <c r="I19"/>
  <c r="I17"/>
  <c r="H958" l="1"/>
  <c r="I10"/>
  <c r="I9"/>
  <c r="I5"/>
  <c r="H964" l="1"/>
  <c r="I77"/>
  <c r="I78" s="1"/>
  <c r="J964" l="1"/>
  <c r="I79"/>
</calcChain>
</file>

<file path=xl/sharedStrings.xml><?xml version="1.0" encoding="utf-8"?>
<sst xmlns="http://schemas.openxmlformats.org/spreadsheetml/2006/main" count="5531" uniqueCount="1180">
  <si>
    <t>Qty</t>
  </si>
  <si>
    <t>Unit</t>
  </si>
  <si>
    <t>Amount</t>
  </si>
  <si>
    <t xml:space="preserve">Earthwork </t>
  </si>
  <si>
    <t>S. No.</t>
  </si>
  <si>
    <t>Footing name</t>
  </si>
  <si>
    <t>Nos.</t>
  </si>
  <si>
    <t>L</t>
  </si>
  <si>
    <t>B</t>
  </si>
  <si>
    <t>1</t>
  </si>
  <si>
    <t>F1</t>
  </si>
  <si>
    <t>2</t>
  </si>
  <si>
    <t>F2</t>
  </si>
  <si>
    <t>3</t>
  </si>
  <si>
    <t>F3</t>
  </si>
  <si>
    <t>4</t>
  </si>
  <si>
    <t>5</t>
  </si>
  <si>
    <t>6</t>
  </si>
  <si>
    <t>7</t>
  </si>
  <si>
    <t>8</t>
  </si>
  <si>
    <t>9</t>
  </si>
  <si>
    <t>10</t>
  </si>
  <si>
    <t>11</t>
  </si>
  <si>
    <t>12</t>
  </si>
  <si>
    <t>X axis</t>
  </si>
  <si>
    <t>S.No.</t>
  </si>
  <si>
    <t>Grid to grid</t>
  </si>
  <si>
    <t>D1</t>
  </si>
  <si>
    <t>D3</t>
  </si>
  <si>
    <t>13</t>
  </si>
  <si>
    <t>14</t>
  </si>
  <si>
    <t>15</t>
  </si>
  <si>
    <t>16</t>
  </si>
  <si>
    <t>17</t>
  </si>
  <si>
    <t>18</t>
  </si>
  <si>
    <t>19</t>
  </si>
  <si>
    <t>20</t>
  </si>
  <si>
    <t>21</t>
  </si>
  <si>
    <t>22</t>
  </si>
  <si>
    <t>23</t>
  </si>
  <si>
    <t>24</t>
  </si>
  <si>
    <t>25</t>
  </si>
  <si>
    <t>C8</t>
  </si>
  <si>
    <t>E8</t>
  </si>
  <si>
    <t>E9</t>
  </si>
  <si>
    <t>Y axis</t>
  </si>
  <si>
    <t>HT</t>
  </si>
  <si>
    <t xml:space="preserve"> EXCAVATION for 230 mm masonary </t>
  </si>
  <si>
    <t>Footing to footing distances</t>
  </si>
  <si>
    <t>H</t>
  </si>
  <si>
    <t>Grid</t>
  </si>
  <si>
    <t>GROUND FLOOR BRICK WALL LENGTH</t>
  </si>
  <si>
    <t>230 MM WALL</t>
  </si>
  <si>
    <t>115 MM WALL</t>
  </si>
  <si>
    <t>PCC UNDER 230 BRICK WALL</t>
  </si>
  <si>
    <t>S.NO.</t>
  </si>
  <si>
    <t>ROOM</t>
  </si>
  <si>
    <t>no.</t>
  </si>
  <si>
    <t>L(mtr.)</t>
  </si>
  <si>
    <t>B(mtr.)</t>
  </si>
  <si>
    <t>store</t>
  </si>
  <si>
    <t>GROUND FLOOR COLUMNS UP TO DPC</t>
  </si>
  <si>
    <t>E6</t>
  </si>
  <si>
    <t>S No.</t>
  </si>
  <si>
    <t>nos.</t>
  </si>
  <si>
    <t>flat landing</t>
  </si>
  <si>
    <t>SHUTTERING FOR COLUMN</t>
  </si>
  <si>
    <t>SHUTTERING FOR STAIRS</t>
  </si>
  <si>
    <t>ground floor</t>
  </si>
  <si>
    <t>TOTAL AREA OF CHAJJAS</t>
  </si>
  <si>
    <t>GROUND FLOOR SLAB SHUTTERING</t>
  </si>
  <si>
    <t>PLINTH BEAMS</t>
  </si>
  <si>
    <t>REINFORCEMENT FOR RCC WORK</t>
  </si>
  <si>
    <t>rcc footing</t>
  </si>
  <si>
    <t>rcc in beams</t>
  </si>
  <si>
    <t>TOTAL REINFORCEMENT FOR RCC WORK</t>
  </si>
  <si>
    <t>BRICK WORK</t>
  </si>
  <si>
    <t>AREA IN SQM</t>
  </si>
  <si>
    <t>Deduct door &amp; windows in 230 mm wall</t>
  </si>
  <si>
    <t>W1</t>
  </si>
  <si>
    <t>W2</t>
  </si>
  <si>
    <t>W3</t>
  </si>
  <si>
    <t>W4</t>
  </si>
  <si>
    <t>D2</t>
  </si>
  <si>
    <t>average section / RM.</t>
  </si>
  <si>
    <t>BRICK WORK IN 230 MM WALL IN ALL FLOORS</t>
  </si>
  <si>
    <t>GROUND FLOOR BRICK WALLS</t>
  </si>
  <si>
    <t>FIRST FLOOR BRICK WALLS</t>
  </si>
  <si>
    <t>Deduct door &amp; windows in 115 mm wall</t>
  </si>
  <si>
    <t>W5</t>
  </si>
  <si>
    <t>sq.m.</t>
  </si>
  <si>
    <t>GROUND FLOOR</t>
  </si>
  <si>
    <t>FIRST FLOOR</t>
  </si>
  <si>
    <t>FLUSH SHUTTER</t>
  </si>
  <si>
    <t>TOTAL FLUSH SHUTTER DOORS</t>
  </si>
  <si>
    <t>MKD.</t>
  </si>
  <si>
    <t>SQM.</t>
  </si>
  <si>
    <t>GUARD BAR</t>
  </si>
  <si>
    <t>STAIR RAILING</t>
  </si>
  <si>
    <t>flight-1</t>
  </si>
  <si>
    <t>flight-2</t>
  </si>
  <si>
    <t>flight-3</t>
  </si>
  <si>
    <t>first floor landing</t>
  </si>
  <si>
    <t>TOTAL GUARD BAR &amp; RAILINGS</t>
  </si>
  <si>
    <t>Total length of stair railing</t>
  </si>
  <si>
    <t>Rm.</t>
  </si>
  <si>
    <t>Sqm.</t>
  </si>
  <si>
    <t>less D1</t>
  </si>
  <si>
    <t>less D3</t>
  </si>
  <si>
    <t>DADO</t>
  </si>
  <si>
    <t>INTERNAL PLASTER ON GROUND FLOOR</t>
  </si>
  <si>
    <t>KHURRA</t>
  </si>
  <si>
    <t>TOTAL NOS. OF KHURRAS</t>
  </si>
  <si>
    <t>Grid -1</t>
  </si>
  <si>
    <t>Grid -2</t>
  </si>
  <si>
    <t>A</t>
  </si>
  <si>
    <t>lobby</t>
  </si>
  <si>
    <t>Grid -A</t>
  </si>
  <si>
    <t>Grid -C</t>
  </si>
  <si>
    <t>Grid -E</t>
  </si>
  <si>
    <t>TOTAL EXTERNAL PLASTER WORK</t>
  </si>
  <si>
    <t>TOTAL AREA OF SUNSHADES (TOP &amp; BOTTOM)</t>
  </si>
  <si>
    <t>Cu.m.</t>
  </si>
  <si>
    <t>Sq.m.</t>
  </si>
  <si>
    <t>Sqm</t>
  </si>
  <si>
    <t>handles</t>
  </si>
  <si>
    <t>nos. of shutter</t>
  </si>
  <si>
    <t>nos. of handles</t>
  </si>
  <si>
    <t>length</t>
  </si>
  <si>
    <t>F5</t>
  </si>
  <si>
    <t>F6</t>
  </si>
  <si>
    <t>C9</t>
  </si>
  <si>
    <t>A2</t>
  </si>
  <si>
    <t>D4</t>
  </si>
  <si>
    <t>KOTA FLOORING WORK</t>
  </si>
  <si>
    <t>less D4</t>
  </si>
  <si>
    <t>B2</t>
  </si>
  <si>
    <t>E5</t>
  </si>
  <si>
    <t>A7</t>
  </si>
  <si>
    <t>B7</t>
  </si>
  <si>
    <t>B8</t>
  </si>
  <si>
    <t>D8</t>
  </si>
  <si>
    <t>D9</t>
  </si>
  <si>
    <t>TOTAL HEIGHT</t>
  </si>
  <si>
    <t>Grid -8</t>
  </si>
  <si>
    <t>Ht</t>
  </si>
  <si>
    <t>aluminium tower bolt</t>
  </si>
  <si>
    <t>total aluminium tower bolt</t>
  </si>
  <si>
    <t>RCC IN FIRST FLOOR BEAMS</t>
  </si>
  <si>
    <t>RCC IN GROUND FLOOR SLAB</t>
  </si>
  <si>
    <t>volume (cu.m.)</t>
  </si>
  <si>
    <t>Steel @ kg /m3</t>
  </si>
  <si>
    <t>total steel</t>
  </si>
  <si>
    <t>E1</t>
  </si>
  <si>
    <t>E4</t>
  </si>
  <si>
    <t>A9</t>
  </si>
  <si>
    <t>A-B</t>
  </si>
  <si>
    <t>B-C</t>
  </si>
  <si>
    <t>C-D</t>
  </si>
  <si>
    <t>GRID</t>
  </si>
  <si>
    <t>DPC UNDER 230 BRICK WALL</t>
  </si>
  <si>
    <t>grid 6            (C3)</t>
  </si>
  <si>
    <t>grid 7            (C2)</t>
  </si>
  <si>
    <t>grid 8            (C1)</t>
  </si>
  <si>
    <t>COLUMNS</t>
  </si>
  <si>
    <t>RCC IN GROUND FLOOR BEAMS</t>
  </si>
  <si>
    <t>E2</t>
  </si>
  <si>
    <t>RCC IN SECOND FLOOR BEAMS</t>
  </si>
  <si>
    <t>Stair-1</t>
  </si>
  <si>
    <t>RCC IN FIRST FLOOR SLAB</t>
  </si>
  <si>
    <t>FIRST FLOOR SLAB SHUTTERING</t>
  </si>
  <si>
    <t>GROUND FLOOR BEAMS  SHUTTERING</t>
  </si>
  <si>
    <t>FIRST FLOOR BEAMS  SHUTTERING</t>
  </si>
  <si>
    <t>GROUND FLOOR STAIRS</t>
  </si>
  <si>
    <t>FIRST FLOOR STAIRS</t>
  </si>
  <si>
    <t>DW1</t>
  </si>
  <si>
    <t>SECOND FLOOR BRICK WALLS</t>
  </si>
  <si>
    <t>TOILET</t>
  </si>
  <si>
    <t>WARDEN TOILET</t>
  </si>
  <si>
    <t>add 20 % arch. Features, shafts for elevations of ground area</t>
  </si>
  <si>
    <t>PCC 1:3:6 in plinth protection</t>
  </si>
  <si>
    <t>BRICK EDGING  in plinth protection</t>
  </si>
  <si>
    <t>FILLING WITH BRICK BAT SUNKEN AREA</t>
  </si>
  <si>
    <t>FIRST FLOOR SUNKEN SLAB</t>
  </si>
  <si>
    <t>SECOND FLOOR SUNKEN SLAB</t>
  </si>
  <si>
    <t>SECOND FLOOR</t>
  </si>
  <si>
    <t>first floor</t>
  </si>
  <si>
    <t>second floor</t>
  </si>
  <si>
    <t>S.qm.</t>
  </si>
  <si>
    <t>ALUMINIUM WORK</t>
  </si>
  <si>
    <t>STAIR-1</t>
  </si>
  <si>
    <t>second floor landing</t>
  </si>
  <si>
    <t>KOTA SKIRTING ,RISER &amp; STEPS</t>
  </si>
  <si>
    <t>stair-1 landing</t>
  </si>
  <si>
    <t>stair-1 midlanding</t>
  </si>
  <si>
    <t>corridor</t>
  </si>
  <si>
    <t>entrance</t>
  </si>
  <si>
    <t>less D2</t>
  </si>
  <si>
    <t>terrace railing</t>
  </si>
  <si>
    <t>LESS W1</t>
  </si>
  <si>
    <t>EXTERNAL PLASTER (doors &amp; windows length -200 mm,height -200 mm taken)</t>
  </si>
  <si>
    <t>H+450mm</t>
  </si>
  <si>
    <t>Grid -3</t>
  </si>
  <si>
    <t>LESS D3</t>
  </si>
  <si>
    <t>Grid -9</t>
  </si>
  <si>
    <t>LESS W2</t>
  </si>
  <si>
    <t>LESS W3</t>
  </si>
  <si>
    <t>LESS W4</t>
  </si>
  <si>
    <t>LESS D2</t>
  </si>
  <si>
    <t>LESS W5</t>
  </si>
  <si>
    <t>INTERNAL PLASTER (doors &amp; windows length -200 mm,height -200 mm taken)</t>
  </si>
  <si>
    <t>H-1200 mm</t>
  </si>
  <si>
    <t>total length (115 mm )wall</t>
  </si>
  <si>
    <t>100 mm extra on both sides</t>
  </si>
  <si>
    <t>Assume weight  per sq m = 15 kg</t>
  </si>
  <si>
    <t>Guard bar 8 Kg./ sqm. Of windows area</t>
  </si>
  <si>
    <t>steel wire</t>
  </si>
  <si>
    <t>T</t>
  </si>
  <si>
    <t>@35 Kg/Sqm.</t>
  </si>
  <si>
    <t>F4</t>
  </si>
  <si>
    <t>A1</t>
  </si>
  <si>
    <t>A8</t>
  </si>
  <si>
    <t>B3</t>
  </si>
  <si>
    <t>C1</t>
  </si>
  <si>
    <t>C2</t>
  </si>
  <si>
    <t>C5</t>
  </si>
  <si>
    <t>D5</t>
  </si>
  <si>
    <t>C3</t>
  </si>
  <si>
    <t>C7</t>
  </si>
  <si>
    <t>230 mm wall</t>
  </si>
  <si>
    <t>Toilet wall</t>
  </si>
  <si>
    <t>toilet wall</t>
  </si>
  <si>
    <t>Store wall</t>
  </si>
  <si>
    <t>115 mm wall in Toilets</t>
  </si>
  <si>
    <t>Room</t>
  </si>
  <si>
    <t>Centre manager room</t>
  </si>
  <si>
    <t>stair</t>
  </si>
  <si>
    <t>practical class room</t>
  </si>
  <si>
    <t>staff room</t>
  </si>
  <si>
    <t>toilet block</t>
  </si>
  <si>
    <t>A3</t>
  </si>
  <si>
    <t>C4</t>
  </si>
  <si>
    <t>grid 1            (C1)</t>
  </si>
  <si>
    <t>grid 2            (C1)</t>
  </si>
  <si>
    <t>grid 3            (C2)</t>
  </si>
  <si>
    <t>grid 3            (C4)</t>
  </si>
  <si>
    <t>grid 4            (C3)</t>
  </si>
  <si>
    <t>grid 5            (C1)</t>
  </si>
  <si>
    <t>grid 7            (C4)</t>
  </si>
  <si>
    <t>grid 9            (C1)</t>
  </si>
  <si>
    <t>A-C</t>
  </si>
  <si>
    <t>D-E</t>
  </si>
  <si>
    <t>CANOPY</t>
  </si>
  <si>
    <t>SECOND FLOOR BEAMS SHUTTERING</t>
  </si>
  <si>
    <t>STONE WORK IN FOUNDATION</t>
  </si>
  <si>
    <t>ED1</t>
  </si>
  <si>
    <t>Pantry Wall</t>
  </si>
  <si>
    <t xml:space="preserve">Total weight= </t>
  </si>
  <si>
    <t>Total</t>
  </si>
  <si>
    <t>Practical Class Room</t>
  </si>
  <si>
    <t>Store</t>
  </si>
  <si>
    <t>Staff Room</t>
  </si>
  <si>
    <t>Corridor</t>
  </si>
  <si>
    <t>Lobby</t>
  </si>
  <si>
    <t>Stair Area</t>
  </si>
  <si>
    <t>stair step</t>
  </si>
  <si>
    <t>Entrance</t>
  </si>
  <si>
    <t>Terrace</t>
  </si>
  <si>
    <t>Warden Room</t>
  </si>
  <si>
    <t>Dining</t>
  </si>
  <si>
    <t>Drinking water</t>
  </si>
  <si>
    <t>Ramp</t>
  </si>
  <si>
    <t>less lobby</t>
  </si>
  <si>
    <t>less ED1</t>
  </si>
  <si>
    <t>riser</t>
  </si>
  <si>
    <t>26</t>
  </si>
  <si>
    <t>27</t>
  </si>
  <si>
    <t>28</t>
  </si>
  <si>
    <t>29</t>
  </si>
  <si>
    <t>Gents Toilet</t>
  </si>
  <si>
    <t>Ladies Toilet</t>
  </si>
  <si>
    <t>Staff Toilet</t>
  </si>
  <si>
    <t>Pantry</t>
  </si>
  <si>
    <t>Toilet Block</t>
  </si>
  <si>
    <t>Warden Toilet</t>
  </si>
  <si>
    <t>Gents Toliet</t>
  </si>
  <si>
    <t>Cum.</t>
  </si>
  <si>
    <t>STEEL WORK FOR ROOFING</t>
  </si>
  <si>
    <t>ISMC 150</t>
  </si>
  <si>
    <t>RM.</t>
  </si>
  <si>
    <t>Total length</t>
  </si>
  <si>
    <t>Total Weight</t>
  </si>
  <si>
    <t>KAIL WOOD FRAME FOR FALSE CEILING</t>
  </si>
  <si>
    <t>TOTAL WOOD FRAME</t>
  </si>
  <si>
    <t>PRE-COATED SHEET</t>
  </si>
  <si>
    <t>Roof</t>
  </si>
  <si>
    <t>16.4 / mtr.</t>
  </si>
  <si>
    <t>LESS D4</t>
  </si>
  <si>
    <t>LESS ED1</t>
  </si>
  <si>
    <t>LESS D1</t>
  </si>
  <si>
    <t>Grid -7</t>
  </si>
  <si>
    <t>INTERNAL PLASTER ABOVE DADO WALL IN TOILET</t>
  </si>
  <si>
    <t>30</t>
  </si>
  <si>
    <t>31</t>
  </si>
  <si>
    <t>32</t>
  </si>
  <si>
    <t>33</t>
  </si>
  <si>
    <t>34</t>
  </si>
  <si>
    <t>35</t>
  </si>
  <si>
    <t>36</t>
  </si>
  <si>
    <t>37</t>
  </si>
  <si>
    <t>open door</t>
  </si>
  <si>
    <t>Computer Lab</t>
  </si>
  <si>
    <t>Counselling &amp; placement office</t>
  </si>
  <si>
    <t xml:space="preserve">F1 flat </t>
  </si>
  <si>
    <t>F1 trapezoidal</t>
  </si>
  <si>
    <t>sub total per F1</t>
  </si>
  <si>
    <t>No of F1</t>
  </si>
  <si>
    <t>F2 flat</t>
  </si>
  <si>
    <t>F2 trapezoidal</t>
  </si>
  <si>
    <t>sub total per F2</t>
  </si>
  <si>
    <t>No of F2</t>
  </si>
  <si>
    <t>F3 FLAT</t>
  </si>
  <si>
    <t>F3 trapezoidal</t>
  </si>
  <si>
    <t>sub total per F3</t>
  </si>
  <si>
    <t>No of F3</t>
  </si>
  <si>
    <t xml:space="preserve">Providing and fixing M.S grills of required patterns in wooden frames of windows etc. with M.S flats, square or round bars with round headed bolts and nuts or by screws Plain grill including entire carriage of materials in all leads and lifts. </t>
  </si>
  <si>
    <t>White glazed tiles 6 mm thick in skirting risers of steps and dado of size 20x30cm nitco/orient or its equivalent of approved make and size 12mm thick cement mortar 1:3 (one cement isto three sand) and jointing with neat cement slurry including carriage of material in all leads and lifts :4 size 30 cm x 20 cm as per HPPWD specification 1990 (one thousand Nine hundred Ninety ) volume-I Somany Or its Equivalent including carriage of materials in all leads and lifts as per directions of the Engineer-in-Charge</t>
  </si>
  <si>
    <t>Providing and fixing on wall faces PVC (D-Plast) accessories for rain water pipes including filling the joints with approved adhesive complete carriage of materials within all leads and lifts and as per the direction of Engineer-in-Charge.</t>
  </si>
  <si>
    <t>FORM WORK</t>
  </si>
  <si>
    <t>Sides and soffits of beams, beam haunching, cantilevers, bressumers and lintels not exceeding 1 mtr. In depth in all heights from floor.</t>
  </si>
  <si>
    <t>Filling sand  in plinth</t>
  </si>
  <si>
    <t>CONCRETE WORK</t>
  </si>
  <si>
    <t>BRICKWORK</t>
  </si>
  <si>
    <t>STONE MASONARY, PRECAST CONCRETE, BLOCK MASONARY AND MARBLE WORK</t>
  </si>
  <si>
    <t>Square or rectangular pillars</t>
  </si>
  <si>
    <t>Red sand stone</t>
  </si>
  <si>
    <t>White sand stone</t>
  </si>
  <si>
    <t>WOODWORK</t>
  </si>
  <si>
    <t>Proding and fixing flush shutters, interior grade, commercial type, core of block board construction with frame of first class hard wood well matched commercial ply veneering , with vertical grains of cross ands and face veneers on both faces of shutters.</t>
  </si>
  <si>
    <t>Rectangular or square</t>
  </si>
  <si>
    <r>
      <t>Extra</t>
    </r>
    <r>
      <rPr>
        <sz val="10"/>
        <rFont val="Arial"/>
        <family val="2"/>
      </rPr>
      <t xml:space="preserve"> </t>
    </r>
    <r>
      <rPr>
        <sz val="10"/>
        <color indexed="8"/>
        <rFont val="Arial"/>
        <family val="2"/>
      </rPr>
      <t>for</t>
    </r>
    <r>
      <rPr>
        <sz val="10"/>
        <rFont val="Arial"/>
        <family val="2"/>
      </rPr>
      <t xml:space="preserve"> cutting rebate in </t>
    </r>
    <r>
      <rPr>
        <sz val="10"/>
        <color indexed="8"/>
        <rFont val="Arial"/>
        <family val="2"/>
      </rPr>
      <t xml:space="preserve"> flush shutters  (overall area  of door  shutter  to be measured)</t>
    </r>
  </si>
  <si>
    <t>not available</t>
  </si>
  <si>
    <t>Metre</t>
  </si>
  <si>
    <t>Plain grill</t>
  </si>
  <si>
    <t xml:space="preserve">250 x16 mm </t>
  </si>
  <si>
    <t>Each</t>
  </si>
  <si>
    <t>PAVING AND FLOORING</t>
  </si>
  <si>
    <t>Base of column (footing to plinth)</t>
  </si>
  <si>
    <t>'0805020100</t>
  </si>
  <si>
    <t>Circular or curved column shuttering</t>
  </si>
  <si>
    <t>'0805040100</t>
  </si>
  <si>
    <t>'0805050000</t>
  </si>
  <si>
    <t>'0805060100</t>
  </si>
  <si>
    <t>'0805080100</t>
  </si>
  <si>
    <t>Nos</t>
  </si>
  <si>
    <t>'0805100000</t>
  </si>
  <si>
    <t xml:space="preserve">CHAJJAS AREA </t>
  </si>
  <si>
    <t>width</t>
  </si>
  <si>
    <t>Cum</t>
  </si>
  <si>
    <t>'09130000</t>
  </si>
  <si>
    <r>
      <t>Providing</t>
    </r>
    <r>
      <rPr>
        <b/>
        <sz val="11"/>
        <rFont val="Calibri"/>
        <family val="2"/>
        <scheme val="minor"/>
      </rPr>
      <t xml:space="preserve"> </t>
    </r>
    <r>
      <rPr>
        <b/>
        <sz val="11"/>
        <color indexed="8"/>
        <rFont val="Calibri"/>
        <family val="2"/>
        <scheme val="minor"/>
      </rPr>
      <t>and</t>
    </r>
    <r>
      <rPr>
        <b/>
        <sz val="11"/>
        <rFont val="Calibri"/>
        <family val="2"/>
        <scheme val="minor"/>
      </rPr>
      <t xml:space="preserve"> </t>
    </r>
    <r>
      <rPr>
        <b/>
        <sz val="11"/>
        <color indexed="8"/>
        <rFont val="Calibri"/>
        <family val="2"/>
        <scheme val="minor"/>
      </rPr>
      <t>laying</t>
    </r>
    <r>
      <rPr>
        <b/>
        <sz val="11"/>
        <rFont val="Calibri"/>
        <family val="2"/>
        <scheme val="minor"/>
      </rPr>
      <t xml:space="preserve"> </t>
    </r>
    <r>
      <rPr>
        <b/>
        <sz val="11"/>
        <color indexed="8"/>
        <rFont val="Calibri"/>
        <family val="2"/>
        <scheme val="minor"/>
      </rPr>
      <t>damp-proof</t>
    </r>
    <r>
      <rPr>
        <b/>
        <sz val="11"/>
        <rFont val="Calibri"/>
        <family val="2"/>
        <scheme val="minor"/>
      </rPr>
      <t xml:space="preserve">  </t>
    </r>
    <r>
      <rPr>
        <b/>
        <sz val="11"/>
        <color indexed="8"/>
        <rFont val="Calibri"/>
        <family val="2"/>
        <scheme val="minor"/>
      </rPr>
      <t>course</t>
    </r>
    <r>
      <rPr>
        <b/>
        <sz val="11"/>
        <rFont val="Calibri"/>
        <family val="2"/>
        <scheme val="minor"/>
      </rPr>
      <t xml:space="preserve"> </t>
    </r>
    <r>
      <rPr>
        <b/>
        <sz val="11"/>
        <color indexed="8"/>
        <rFont val="Calibri"/>
        <family val="2"/>
        <scheme val="minor"/>
      </rPr>
      <t>50mm</t>
    </r>
    <r>
      <rPr>
        <b/>
        <sz val="11"/>
        <rFont val="Calibri"/>
        <family val="2"/>
        <scheme val="minor"/>
      </rPr>
      <t xml:space="preserve"> </t>
    </r>
    <r>
      <rPr>
        <b/>
        <sz val="11"/>
        <color indexed="8"/>
        <rFont val="Calibri"/>
        <family val="2"/>
        <scheme val="minor"/>
      </rPr>
      <t>thick</t>
    </r>
    <r>
      <rPr>
        <b/>
        <sz val="11"/>
        <rFont val="Calibri"/>
        <family val="2"/>
        <scheme val="minor"/>
      </rPr>
      <t xml:space="preserve"> </t>
    </r>
    <r>
      <rPr>
        <b/>
        <sz val="11"/>
        <color indexed="8"/>
        <rFont val="Calibri"/>
        <family val="2"/>
        <scheme val="minor"/>
      </rPr>
      <t xml:space="preserve">with cement concrete 1:2:4 </t>
    </r>
  </si>
  <si>
    <t>'0928000A</t>
  </si>
  <si>
    <t>'09320100</t>
  </si>
  <si>
    <t>'0952010000</t>
  </si>
  <si>
    <t>add 7%</t>
  </si>
  <si>
    <r>
      <t>Reinforced</t>
    </r>
    <r>
      <rPr>
        <b/>
        <sz val="11"/>
        <rFont val="Calibri"/>
        <family val="2"/>
        <scheme val="minor"/>
      </rPr>
      <t xml:space="preserve"> </t>
    </r>
    <r>
      <rPr>
        <b/>
        <sz val="11"/>
        <color indexed="8"/>
        <rFont val="Calibri"/>
        <family val="2"/>
        <scheme val="minor"/>
      </rPr>
      <t>Cement</t>
    </r>
    <r>
      <rPr>
        <b/>
        <sz val="11"/>
        <rFont val="Calibri"/>
        <family val="2"/>
        <scheme val="minor"/>
      </rPr>
      <t xml:space="preserve"> </t>
    </r>
    <r>
      <rPr>
        <b/>
        <sz val="11"/>
        <color indexed="8"/>
        <rFont val="Calibri"/>
        <family val="2"/>
        <scheme val="minor"/>
      </rPr>
      <t>Concrete</t>
    </r>
    <r>
      <rPr>
        <b/>
        <sz val="11"/>
        <rFont val="Calibri"/>
        <family val="2"/>
        <scheme val="minor"/>
      </rPr>
      <t xml:space="preserve"> </t>
    </r>
    <r>
      <rPr>
        <b/>
        <sz val="11"/>
        <color indexed="8"/>
        <rFont val="Calibri"/>
        <family val="2"/>
        <scheme val="minor"/>
      </rPr>
      <t>Work</t>
    </r>
  </si>
  <si>
    <t>'0952020000</t>
  </si>
  <si>
    <t>Stair slab</t>
  </si>
  <si>
    <t>'0952030000</t>
  </si>
  <si>
    <t>Total Stair RCC Work</t>
  </si>
  <si>
    <t>'09380000</t>
  </si>
  <si>
    <t>RCC eaves board</t>
  </si>
  <si>
    <t>rcc in slabs</t>
  </si>
  <si>
    <t>rcc in column</t>
  </si>
  <si>
    <t>rcc in eaves board</t>
  </si>
  <si>
    <t>'09410100</t>
  </si>
  <si>
    <t>Chajjas</t>
  </si>
  <si>
    <t>Applying cement slurry</t>
  </si>
  <si>
    <t>'0944000</t>
  </si>
  <si>
    <t>Total shuttering of column</t>
  </si>
  <si>
    <t>Total shuttering of beam</t>
  </si>
  <si>
    <t>Total shuttering of slab</t>
  </si>
  <si>
    <t>Total Applying cement slurry</t>
  </si>
  <si>
    <t>'10020101</t>
  </si>
  <si>
    <t>'10040301</t>
  </si>
  <si>
    <t>'1104020000</t>
  </si>
  <si>
    <t>'1109000000</t>
  </si>
  <si>
    <t>STONE WORK IN WALL</t>
  </si>
  <si>
    <t>'1201000000</t>
  </si>
  <si>
    <t>'1201400000</t>
  </si>
  <si>
    <t>VISION PANEL</t>
  </si>
  <si>
    <t>Cutting Rebate in flush shutters</t>
  </si>
  <si>
    <t>TOTAL Double swing Shutter</t>
  </si>
  <si>
    <t xml:space="preserve">TOTAL </t>
  </si>
  <si>
    <t>'1201600000</t>
  </si>
  <si>
    <t>'1209000000</t>
  </si>
  <si>
    <t>'1207201000</t>
  </si>
  <si>
    <t>TOTAL RAILINGS</t>
  </si>
  <si>
    <t>aluminium Slide Bolt</t>
  </si>
  <si>
    <t>Total aluminium Slide Bolt</t>
  </si>
  <si>
    <t>Total nos. of door</t>
  </si>
  <si>
    <t>Tower Bolt</t>
  </si>
  <si>
    <t>'1210402000</t>
  </si>
  <si>
    <t>'1210502000</t>
  </si>
  <si>
    <t>aluminium Handle</t>
  </si>
  <si>
    <t>total aluminium Handle</t>
  </si>
  <si>
    <t>'1210601000</t>
  </si>
  <si>
    <t>'1217601000</t>
  </si>
  <si>
    <t>GLASS WORK</t>
  </si>
  <si>
    <t>TOTAL AREA OF  GLASS</t>
  </si>
  <si>
    <t>'1217603010</t>
  </si>
  <si>
    <t>WOOD HANDRAIL</t>
  </si>
  <si>
    <t xml:space="preserve">Total E - Board panel </t>
  </si>
  <si>
    <t>Providing and laying non skid  spartic ceramic tiles 5.5mm thick in flooring (300x300mm size) of nitco/onent or its equivalent treads of steps, flooring laid on a bed of 12mm thick cement mortar I :3( 1 cement :3sand) finished with flush pointing in white cement including carriage of materials upto all leads and lifts and as per the direction of Engineer-in-Charge.</t>
  </si>
  <si>
    <t>ROOF COVERINGS</t>
  </si>
  <si>
    <t>STEEL WORK</t>
  </si>
  <si>
    <t>Steel work welded in   built up sections, trusses and framed work, including cutting, hoisting, fixing in position and applying a priming coat of red lead paint including carriage of materials upto all leads and lifts as per the directions of Engineer-in-Charge.</t>
  </si>
  <si>
    <t>Qtl</t>
  </si>
  <si>
    <t>PAINTING AND POLISHING</t>
  </si>
  <si>
    <t>'19020000</t>
  </si>
  <si>
    <t>'19050200</t>
  </si>
  <si>
    <t>'1350300</t>
  </si>
  <si>
    <t>'13550000</t>
  </si>
  <si>
    <t>Granite Work</t>
  </si>
  <si>
    <t>Second floor</t>
  </si>
  <si>
    <t>Dining Table</t>
  </si>
  <si>
    <t>'13570000</t>
  </si>
  <si>
    <t>'13600000</t>
  </si>
  <si>
    <t>'13230000</t>
  </si>
  <si>
    <t>'14550000</t>
  </si>
  <si>
    <t>'14560000</t>
  </si>
  <si>
    <t>Ridge</t>
  </si>
  <si>
    <t>PVC rain water Pipe</t>
  </si>
  <si>
    <t>'1460000000</t>
  </si>
  <si>
    <t>'14480000</t>
  </si>
  <si>
    <t>WATER PROOFING</t>
  </si>
  <si>
    <t xml:space="preserve">add 10% </t>
  </si>
  <si>
    <t>'14330000</t>
  </si>
  <si>
    <t>Angular Fillet</t>
  </si>
  <si>
    <t>'14380000</t>
  </si>
  <si>
    <t>M.S.Grill</t>
  </si>
  <si>
    <t>MS Grill 8 Kg./ sqm. Of windows area</t>
  </si>
  <si>
    <t>'15040400000</t>
  </si>
  <si>
    <t>in qtl.</t>
  </si>
  <si>
    <t>'15040100000</t>
  </si>
  <si>
    <t>ANGLE IRON DOOR</t>
  </si>
  <si>
    <t>'1506000000</t>
  </si>
  <si>
    <t>TOTAL ANGLE IRON DOOR LENGTH</t>
  </si>
  <si>
    <t>'1516020000</t>
  </si>
  <si>
    <t>Steel Glazed Window (in only Boys room and toilet )</t>
  </si>
  <si>
    <t>Top hung</t>
  </si>
  <si>
    <t>Side hung</t>
  </si>
  <si>
    <t>Total Glazed Window Frame</t>
  </si>
  <si>
    <t>PLASTERING,POINTING, WHITE WASHING, COLOUR WASHING, DISTEMPERING AND OTHER FINISHES.</t>
  </si>
  <si>
    <r>
      <t>Raised</t>
    </r>
    <r>
      <rPr>
        <sz val="10"/>
        <rFont val="Arial"/>
        <family val="2"/>
      </rPr>
      <t xml:space="preserve"> </t>
    </r>
    <r>
      <rPr>
        <sz val="10"/>
        <color indexed="8"/>
        <rFont val="Arial"/>
        <family val="2"/>
      </rPr>
      <t>Band (moulded cement mortar)</t>
    </r>
  </si>
  <si>
    <t>per metre long per cm wide</t>
  </si>
  <si>
    <t>Ruled pointing</t>
  </si>
  <si>
    <t>17121000</t>
  </si>
  <si>
    <t>Pointing on Random rubble uncoursed  stone masonary  with cement mortar 1:3 (1 cement : 3 sand)</t>
  </si>
  <si>
    <t>17121020</t>
  </si>
  <si>
    <t>'16002010</t>
  </si>
  <si>
    <t>'16036040</t>
  </si>
  <si>
    <t>'17044010</t>
  </si>
  <si>
    <t>6 mm cement plaster to ceiling</t>
  </si>
  <si>
    <t>'17048040</t>
  </si>
  <si>
    <t>Taking 50 % of Internal Plaster Rough and Fair</t>
  </si>
  <si>
    <t>'17049040</t>
  </si>
  <si>
    <t>add 50% of internal plaster for rough side</t>
  </si>
  <si>
    <t>'16103000000</t>
  </si>
  <si>
    <t>Birla white wall care putty</t>
  </si>
  <si>
    <t>Pebble dash exterior plaster on walls</t>
  </si>
  <si>
    <t>'17079000</t>
  </si>
  <si>
    <t>taken 15 % of External plaster</t>
  </si>
  <si>
    <t>External plaster</t>
  </si>
  <si>
    <t>Extra Plastering</t>
  </si>
  <si>
    <t>'17056000</t>
  </si>
  <si>
    <t>Distempering with dry distemper of approved brand and manufacture (two coats) on decorated wall surfaces to give an even shade and final finish over and including primer coat of whiting after throughly cleaning the surface to remove all din, dust and other foreign matter etc including sand paper smooth complete as directed by the Engineer in Charge.</t>
  </si>
  <si>
    <t>Total External and Internal plaster</t>
  </si>
  <si>
    <t>'16104000000</t>
  </si>
  <si>
    <t>Total External Plaster</t>
  </si>
  <si>
    <t>'16105000000</t>
  </si>
  <si>
    <t>Acrylic emulsion paint</t>
  </si>
  <si>
    <t>Weather proof exterior grade emulsion</t>
  </si>
  <si>
    <t>Total Internal plaster</t>
  </si>
  <si>
    <t>Dry Distemper</t>
  </si>
  <si>
    <t>'17164000</t>
  </si>
  <si>
    <t>Total Ceiling Plaster</t>
  </si>
  <si>
    <t>'17057000</t>
  </si>
  <si>
    <t>Waterproofing materials</t>
  </si>
  <si>
    <t>Total Area of Chajjas</t>
  </si>
  <si>
    <t>Total Area of Sunken slab</t>
  </si>
  <si>
    <t>Total Waterproofing materials</t>
  </si>
  <si>
    <t>Total Area of Tank platform</t>
  </si>
  <si>
    <t>Total Area of Gutter</t>
  </si>
  <si>
    <t>total area of waterproof plaster 1:4</t>
  </si>
  <si>
    <t>cement consumption in kg  for above @ 6.54 kg per sq m</t>
  </si>
  <si>
    <t>EARTH WORK</t>
  </si>
  <si>
    <r>
      <t>Reinforced</t>
    </r>
    <r>
      <rPr>
        <b/>
        <sz val="12"/>
        <rFont val="Calibri"/>
        <family val="2"/>
        <scheme val="minor"/>
      </rPr>
      <t xml:space="preserve"> </t>
    </r>
    <r>
      <rPr>
        <b/>
        <sz val="12"/>
        <color indexed="8"/>
        <rFont val="Calibri"/>
        <family val="2"/>
        <scheme val="minor"/>
      </rPr>
      <t>Cement</t>
    </r>
    <r>
      <rPr>
        <b/>
        <sz val="12"/>
        <rFont val="Calibri"/>
        <family val="2"/>
        <scheme val="minor"/>
      </rPr>
      <t xml:space="preserve"> </t>
    </r>
    <r>
      <rPr>
        <b/>
        <sz val="12"/>
        <color indexed="8"/>
        <rFont val="Calibri"/>
        <family val="2"/>
        <scheme val="minor"/>
      </rPr>
      <t>Concrete</t>
    </r>
    <r>
      <rPr>
        <b/>
        <sz val="12"/>
        <rFont val="Calibri"/>
        <family val="2"/>
        <scheme val="minor"/>
      </rPr>
      <t xml:space="preserve"> 1:1.5:3 </t>
    </r>
  </si>
  <si>
    <t xml:space="preserve"> EXCAVATION for footing (+400)</t>
  </si>
  <si>
    <t>Providing and layingDurostone vitrified tiles (300x300mm x 8mm) in grey/colour of required shade in skirting, risers of steps and dados  laid over 12mm thick cement mortar I :3( 1 cement :3sand) with cement slurry mixed with pigment to the the shade of tiles as required, all complete as directed by the Engineer in Charge.</t>
  </si>
  <si>
    <t>D'1</t>
  </si>
  <si>
    <t>Open court</t>
  </si>
  <si>
    <t>grid 1            (C2)</t>
  </si>
  <si>
    <t>SECOND FLOOR SLAB SHUTTERING</t>
  </si>
  <si>
    <t>D'9</t>
  </si>
  <si>
    <t>grid 9            (C2)</t>
  </si>
  <si>
    <t>Compound wall</t>
  </si>
  <si>
    <t>Open Court</t>
  </si>
  <si>
    <t>Rear Plinth</t>
  </si>
  <si>
    <t xml:space="preserve">F6 flat </t>
  </si>
  <si>
    <t>F6 trapezoidal</t>
  </si>
  <si>
    <t>sub total per F6</t>
  </si>
  <si>
    <t>No of F6</t>
  </si>
  <si>
    <t>RCC IN SECOND FLOOR SLAB</t>
  </si>
  <si>
    <t>WOOD WORK</t>
  </si>
  <si>
    <t>Cement concrete flooring 1:2:4</t>
  </si>
  <si>
    <t>'13310000</t>
  </si>
  <si>
    <t>'13380000</t>
  </si>
  <si>
    <t>Cement concrete Skirting 1:3</t>
  </si>
  <si>
    <t>Store FF</t>
  </si>
  <si>
    <t>Store GF</t>
  </si>
  <si>
    <t>VITRIFIED TILE FLOORING</t>
  </si>
  <si>
    <t>VITRIFIED TILE SKIRTING</t>
  </si>
  <si>
    <t>'13680000</t>
  </si>
  <si>
    <t>'13700000</t>
  </si>
  <si>
    <t>SPARTIC CERAMIC TILE IN TOILETS FLOORING</t>
  </si>
  <si>
    <t>WHITE GLAZED  WALL TILE</t>
  </si>
  <si>
    <t>'1457000000</t>
  </si>
  <si>
    <t>valley</t>
  </si>
  <si>
    <t>Flashing</t>
  </si>
  <si>
    <t>'1458000000</t>
  </si>
  <si>
    <t>Tank Platform</t>
  </si>
  <si>
    <t>Compound Wall</t>
  </si>
  <si>
    <t>'805040000</t>
  </si>
  <si>
    <t>GABLE BEAM SHUTTERING</t>
  </si>
  <si>
    <t>PCC UNDER FOOTING  1:4:8</t>
  </si>
  <si>
    <t>PCC UNDER FLOORING 1:4:8</t>
  </si>
  <si>
    <t>FOOTING</t>
  </si>
  <si>
    <t>GABLE BEAM</t>
  </si>
  <si>
    <t>Add for slope 1.2</t>
  </si>
  <si>
    <t>Excavation for 115 mm wall foundations</t>
  </si>
  <si>
    <t>Shuttering for foundations footing</t>
  </si>
  <si>
    <t>SHUTTERING FOR SLAB</t>
  </si>
  <si>
    <t>Square, rectangular column shuttering</t>
  </si>
  <si>
    <t>SHUTTERING FOR PLINTH BEAMS AND BEAMS</t>
  </si>
  <si>
    <t>Stair Plan length x 1.15</t>
  </si>
  <si>
    <t>add 15% for slope</t>
  </si>
  <si>
    <t>add 15 % for slope</t>
  </si>
  <si>
    <t>HALF BRICK WORK (115 MM) WALL IN ALL FLOORS</t>
  </si>
  <si>
    <t>Plinth protection</t>
  </si>
  <si>
    <t>Plinth protection length</t>
  </si>
  <si>
    <t>TOTAL OF ITEM</t>
  </si>
  <si>
    <t>SUB-TOTAL OF ITEM</t>
  </si>
  <si>
    <t>Calculation of  section for stone masonary foundation for 230 mm brick wall</t>
  </si>
  <si>
    <t>Calculation of section for stone masonary foundation for 115 mm brick wall</t>
  </si>
  <si>
    <t>'10010000</t>
  </si>
  <si>
    <t>SUB TOTAL OF ITEM FOR BUILDING WORKS</t>
  </si>
  <si>
    <t>SUB TOTAL OF ITEM</t>
  </si>
  <si>
    <t>10-15-1</t>
  </si>
  <si>
    <t>BRICK WORK IN 345 MM WALL IN FOUNDATION</t>
  </si>
  <si>
    <t>345 MM WALL</t>
  </si>
  <si>
    <t>False Ceiling</t>
  </si>
  <si>
    <t>10-29-1</t>
  </si>
  <si>
    <t>HOLLOW SECTION IN WINDOWS (ONLY WORKSHOP BLOCK)</t>
  </si>
  <si>
    <t>ALL FLOOR ( BOYS ROOM AND TOILET)</t>
  </si>
  <si>
    <t>HOR.</t>
  </si>
  <si>
    <t>VERT.</t>
  </si>
  <si>
    <t>RM</t>
  </si>
  <si>
    <t>outer</t>
  </si>
  <si>
    <t>inner</t>
  </si>
  <si>
    <t>Total W1 frame</t>
  </si>
  <si>
    <t>Total W4 frame</t>
  </si>
  <si>
    <t>Total W5 frame</t>
  </si>
  <si>
    <t>TOTAL HOLLOW SECTION IN WINDOWS</t>
  </si>
  <si>
    <t>TOTAL HOLLOW SECTION WEIGHT IN WINDOW FRAMES</t>
  </si>
  <si>
    <t>10-11-1</t>
  </si>
  <si>
    <t>STEEL GLAZED WINDOWS</t>
  </si>
  <si>
    <t>area of steel windows</t>
  </si>
  <si>
    <t>assume 50 % of window frame</t>
  </si>
  <si>
    <t>WEIGHT OF OPENABLE  GLASS SHUTTER FRAME</t>
  </si>
  <si>
    <t>ASSUME 6 RM PER SQM OF Z SECTION @ 1.6KG/ M</t>
  </si>
  <si>
    <t>SAME FOR WIREMESH OPENABLE SHUTTER FRAME</t>
  </si>
  <si>
    <t>AG</t>
  </si>
  <si>
    <t>WIRE MESH IN WINDOWS</t>
  </si>
  <si>
    <t>TOTAL AREA OF WINDOW</t>
  </si>
  <si>
    <t>TOTAL WIRE MESH AREA assume 50 %</t>
  </si>
  <si>
    <t>12-21</t>
  </si>
  <si>
    <t>Collapsible Steel shutter</t>
  </si>
  <si>
    <t>add vision panel</t>
  </si>
  <si>
    <t xml:space="preserve">E - BOARD CEILING PANEL SUBSTITUTED BY CPWD ITEM </t>
  </si>
  <si>
    <t>add 30% for sunshade,water tank roof, double slopes</t>
  </si>
  <si>
    <t>add 10% for slopes</t>
  </si>
  <si>
    <t>vertical faces</t>
  </si>
  <si>
    <t>add 50% for Sag Rods, cleats and plates</t>
  </si>
  <si>
    <t>add for sunshades, water tank roofs</t>
  </si>
  <si>
    <t>add for gate</t>
  </si>
  <si>
    <t>Priming coat over Wood door shutter (2 sides)</t>
  </si>
  <si>
    <t>Priming coat over new steel</t>
  </si>
  <si>
    <t>MS door frames</t>
  </si>
  <si>
    <t>MS Windows including frames</t>
  </si>
  <si>
    <t>MS Railings</t>
  </si>
  <si>
    <t>MS Grilles for aluminium windows</t>
  </si>
  <si>
    <t>same area as aluminum window</t>
  </si>
  <si>
    <t>same area as steel window</t>
  </si>
  <si>
    <t xml:space="preserve">ISMC 150 length </t>
  </si>
  <si>
    <t>running metre</t>
  </si>
  <si>
    <t>running metre* 0.6</t>
  </si>
  <si>
    <t>Painting of roof MS sections</t>
  </si>
  <si>
    <t>cleats , base plates, sag rods</t>
  </si>
  <si>
    <t>collapsible gate</t>
  </si>
  <si>
    <t>Stone Boundry wall</t>
  </si>
  <si>
    <t>SOUTH  wall</t>
  </si>
  <si>
    <t>Providing and laying water proofing treatment with Dr. Fixit FASTFLEX or equivalent with two components polymer modified cementitious coating consisting of cementitious powder and a polymer liquid in two coats for first coat:- clean and saturate surface and then applying a coat of Dr. Fixit - FASTFLEX by maintaining a coverage of 6-7 sft per kg to achieve one mm thickness and the same process shalltended upto 300 mm (three hundred milimeter) vertically.The second coat shall be applied in opposit direction after four six-hours of application of first coat then sprinkle sand on top surface of applied Dr. Fixit-FASTFLEX while still tacky over the second coat. Then Apply cement mortar 1:4 ( one cement: four sand) admoixed with 200 ml (two hundred milimeter) of pidiproof LW @ 200 ml (two hundred milimeter) per 50 kg (fifty kilogram) of cement over the floor with the suitable grediant towards drain pipe, while the second coat of Dr. Fixit is still tacky including carriage of materials upto all leads and lifts and as per the direction of Engineer-in-Charge.</t>
  </si>
  <si>
    <t>Painting two coats (excluding priming coat) on new steel and other metal surfaces with ready-mixed paint other than white brushing to give an even shade including cleaning the surfaces of all dirt, dust and other foreign matters:- With white enamel paint.or other than white including carriage of materials upto all leads and lifts and as per the direction of Engineer-in-Charge.</t>
  </si>
  <si>
    <t>Applying priming with ready mixed paint brushing wood primer pink over new wood and wood based surfaces after and including preparing the surface by thoroughly cleaning oil, grease, dirt and other foreign matter sand paper and knotting complete including carriage of materials upto all leads and lifts and as per the direction of Engineer-in-Charge</t>
  </si>
  <si>
    <t>Painting two coats(excluding priming coat) with ready mixed paint other than white on new wood and wood based surfaces,with enamel paint to give an even shade including cleaning the surface of dirt,dust and other foreign matter sand papering and stopping ,including carriage of materials upto all leads and lifts and as per the direction of Engineer-in-Charge.</t>
  </si>
  <si>
    <t>Second class kail wood.</t>
  </si>
  <si>
    <t>MISS. WORK</t>
  </si>
  <si>
    <t xml:space="preserve">Excavation in foundation trenches in earth work in all heights and depth in all kinds of soils, including saturated soil comprising of pick work, jumper work, and blasting work both in soft and hard rock with chiselling and wedging out of rock (where blasting is prohibited) and their intermediate classification of soils including, dewatering wherever required, setting out to required lines, levels as shown on the drawing and directed by the Engineer -in-Charge at site. according to the HP.PWD. specification of 1990 (one thousand nine hundred ninety) volume-I (one) and sorting out useful and un- useful material and transportation of the un -useful material for disposing at dumping site (to be arranged by the contractor) to the satisfaction of Engineer- in -Charge through all modes of transportation including head load, animal load or mechanical means along with its levelling fine dressing and with all kinds of labour ,machineries, tools equipment's and safety measures and incidentals necessary to complete the work by mechanical means and labour if required ) including returning the excavated soil in plinths , sides of foundations, consolidating each deposited layer by ramming and watering. All useful material such as stones shingles aggregates and slates shall be properly stacked at site to the maximum possible extent in all leads and lifts through all modes o transportation and used / removed per the direction of engineer in charge. Any loss to the public and private property during the course of excavation and disposal od serviceable and unserviceable material shall be the absolute responsibility of the contractor and shall have to be duly compensated by him in all respects including all incidental charges. </t>
  </si>
  <si>
    <t>Filling in plinth with sand under floors including watering, ramming, consolidating and dressing complete as per HP PWD specification 1990 volume - 1, including carriage of all labour equipment's and materials to various location through all modes of transportation in all leads and lifts, including all incidental charges as per entire specification of the Engineer - in -charge.</t>
  </si>
  <si>
    <t>Applying cement slurry on Reinforcement Cement concrete slab or cement concrete work using 2.75 kgs. (Two point seventy five Kilogram) Of cement per square meter of floor area before laying cement concrete flooring including roughening, cleaning of the concrete surfaces complete as per HP. PWD specifications excluding cost of centring and shuttering including carriage in all leads,lifts and as per the direction of Engineer in charge.</t>
  </si>
  <si>
    <t>Providing and fixing wood work in frames of false ceiling partitions etc.sawn and put -up in position including carriage of materials within all leads and lifts and as per the direction o Engineer-in-Charge.</t>
  </si>
  <si>
    <t>Providing and fixing anodized aluminum sliding door bolt anodized colour and shade with bolts and nuts screws etc., complete: including carriage of materials upto all leads and lifts and as per the direction of Engineer-in-Charge.</t>
  </si>
  <si>
    <t xml:space="preserve">Providing and fixing anodized aluminum tower bolt (barrel type) anodized transparent or dyed to required shade and colour with screws etc., complete including carriage of materials upto all leads and lifts and as per the direction of Engineer-in-Charge. </t>
  </si>
  <si>
    <t xml:space="preserve">Providing and fixing aluminum handles anodized transparent or dyed to required colour of shade with necessary screws etc., complete: including carriage of materials upto all leads and lifts and as per the direction of Engineer-in-Charge. </t>
  </si>
  <si>
    <t>Providing and fixing double action hydraulic floor spring of approved brand and manufacture (conforming to IS 6315) for aluminum door including cost of cutting floor as required, embedding in floors and cover plates etc, complete as per the direction of the Engineer in Charge i/c making good the floors.</t>
  </si>
  <si>
    <t>22 mm (twenty millimeter) thick cement plaster skirting in all heights with cement morter I :3 ( 1 cement:3 sand) finished with floating coat of neat cement including rounding of junction with floor upto all floor level including entire carnage of materials upto all leads and lifts and as per the direction of Engineer-in-Charge.</t>
  </si>
  <si>
    <t>Providing and fixing 10mm thick antiskid waterproof stain and impact resistant heavy duty vitrified tiles Nitco or equivalent in flooring 600x600mm x 10mm size of approved shade and colour in flooring, treads of steps and landings  laid on a bed of 12mm thick cement mortar I :3( 1 cement :3sand) with cement slurry mixed with pigment to the the shade of tiles as required, all complete as directed by the Engineer in Charge.</t>
  </si>
  <si>
    <t>39</t>
  </si>
  <si>
    <t>38</t>
  </si>
  <si>
    <t>40</t>
  </si>
  <si>
    <t>41</t>
  </si>
  <si>
    <t>42</t>
  </si>
  <si>
    <t>43</t>
  </si>
  <si>
    <t>44</t>
  </si>
  <si>
    <t>45</t>
  </si>
  <si>
    <t>46</t>
  </si>
  <si>
    <t>49</t>
  </si>
  <si>
    <t>51</t>
  </si>
  <si>
    <t>52</t>
  </si>
  <si>
    <t>53</t>
  </si>
  <si>
    <t>54</t>
  </si>
  <si>
    <t>55</t>
  </si>
  <si>
    <t>56</t>
  </si>
  <si>
    <t>57</t>
  </si>
  <si>
    <t>58</t>
  </si>
  <si>
    <t>59</t>
  </si>
  <si>
    <t>60</t>
  </si>
  <si>
    <t>61</t>
  </si>
  <si>
    <t>62</t>
  </si>
  <si>
    <t>63</t>
  </si>
  <si>
    <t>65</t>
  </si>
  <si>
    <t>66</t>
  </si>
  <si>
    <t>67</t>
  </si>
  <si>
    <t>68</t>
  </si>
  <si>
    <t>70</t>
  </si>
  <si>
    <t>71</t>
  </si>
  <si>
    <t>72</t>
  </si>
  <si>
    <t>73</t>
  </si>
  <si>
    <t>76</t>
  </si>
  <si>
    <t>78</t>
  </si>
  <si>
    <t>79</t>
  </si>
  <si>
    <t>80</t>
  </si>
  <si>
    <t>81</t>
  </si>
  <si>
    <t>82</t>
  </si>
  <si>
    <t>83</t>
  </si>
  <si>
    <t>84</t>
  </si>
  <si>
    <t>85</t>
  </si>
  <si>
    <t>86</t>
  </si>
  <si>
    <t>87</t>
  </si>
  <si>
    <t>88</t>
  </si>
  <si>
    <t>89</t>
  </si>
  <si>
    <t>90</t>
  </si>
  <si>
    <t>91</t>
  </si>
  <si>
    <t>92</t>
  </si>
  <si>
    <t>94</t>
  </si>
  <si>
    <t>95</t>
  </si>
  <si>
    <t>96</t>
  </si>
  <si>
    <t>Sr. No</t>
  </si>
  <si>
    <t>Add-2</t>
  </si>
  <si>
    <t>Steel windows</t>
  </si>
  <si>
    <t xml:space="preserve">Side hung windows </t>
  </si>
  <si>
    <t>Top hung ventilators</t>
  </si>
  <si>
    <t>TOTAL SUNKEN SLAB AREA</t>
  </si>
  <si>
    <t>50</t>
  </si>
  <si>
    <t>64</t>
  </si>
  <si>
    <t>93</t>
  </si>
  <si>
    <t>add</t>
  </si>
  <si>
    <t>add 10% for planters, steps, piers</t>
  </si>
  <si>
    <t>add 10 % arch. Features</t>
  </si>
  <si>
    <t>add 10 % arch. Features &amp; lintels</t>
  </si>
  <si>
    <t xml:space="preserve">add 10 % </t>
  </si>
  <si>
    <t>add 10% for shafts</t>
  </si>
  <si>
    <t>add 10%</t>
  </si>
  <si>
    <t>add 10 % arch. Features, shafts for elevations</t>
  </si>
  <si>
    <t>add 10 %</t>
  </si>
  <si>
    <t>add 10 % for steps, coping, under doors</t>
  </si>
  <si>
    <t>add 10 % for steps etc</t>
  </si>
  <si>
    <t>add 15 % pergola ,arch. Feature</t>
  </si>
  <si>
    <t>add 15 % arch. Features, shafts for elevations</t>
  </si>
  <si>
    <t>Aluminium Grid for false ceiling</t>
  </si>
  <si>
    <t>assume aluminiun weight @ 1.5 kg. / sqm</t>
  </si>
  <si>
    <t>Total:-</t>
  </si>
  <si>
    <t>Executive Engineer,</t>
  </si>
  <si>
    <t>Dharamshala Division,</t>
  </si>
  <si>
    <t>HPPWD Dharamshala</t>
  </si>
  <si>
    <t>DRAFT SCHEDULE OF QUANTITY</t>
  </si>
  <si>
    <t xml:space="preserve">TIME LIMIT  : -          </t>
  </si>
  <si>
    <t>`</t>
  </si>
  <si>
    <t>Rate In</t>
  </si>
  <si>
    <t>Figure</t>
  </si>
  <si>
    <t>Cutting  in  earth work in all heights and depths in all kinds of soils, including saturated soils comprising of pick work, jumper work and blasting work both in soft and hard rock with chiseling and wedging out of rock (where blasting is prohibited) and their intermediate classification of soils including, dewatering wherever required, setting out to required lines, levels as shown on the drawing and directed by the engineer -in-charge at site., according to the HP.PWD. specification of 1990 (one thousand nine hundred ninety) volume-I (one) and sorting out useful and un useful material and transportation of the un useful material for disposing at  dumping site (To be arranged by the contractor) as per satisfaction of Engineer- in -charge through all modes of transportation including head load ,animal load or mechanical means along with its leveling fine dressing and with all kinds of labour, machineries, tools equipment and safety measures and incidentals necessary to complete the work by mechanical means and labour ( if required ). All useful material such as stones, shingles aggregate and slates shall be properly stacked at site to the maximum possible extent in all leads and lifts through all modes of transportation and used /removed as per the direction of the Engineer - in- charge. Any loss to the public and private propriety during the course of execution and disposal of serviceable and unserviceable materials shall be the absolute responsibility of the contractor and shall have to be duly compensated by him in all respects including all incidental charges.</t>
  </si>
  <si>
    <t>Per cubic metre</t>
  </si>
  <si>
    <t>Word</t>
  </si>
  <si>
    <t>ESTIMATED COST :-</t>
  </si>
  <si>
    <t>EARNEST MONEY   :-</t>
  </si>
  <si>
    <t>Per Square metre</t>
  </si>
  <si>
    <t>Per Kilogramme</t>
  </si>
  <si>
    <t>per Per Kilogramme of cement</t>
  </si>
  <si>
    <t>(A) Bends of required degree (any radius) :</t>
  </si>
  <si>
    <t>I. With ovel access door insertion rubber washer 2 mm thick, bolts and nuts complete :</t>
  </si>
  <si>
    <t>(B) Offsets :</t>
  </si>
  <si>
    <t>(C) Single equal branch of required degree:</t>
  </si>
  <si>
    <t>I. With ovel access door insertion rubber washer 3 mm thick, bolts and nuts complete :</t>
  </si>
  <si>
    <t>II. Plain :</t>
  </si>
  <si>
    <t>(D) Double equal branch of required degree:</t>
  </si>
  <si>
    <t>(E) Single unequal branch of required degree:</t>
  </si>
  <si>
    <t>(F) Double unequal branch of required degree:</t>
  </si>
  <si>
    <t>(G) Inverted branch, socket type of required degree:</t>
  </si>
  <si>
    <t>(H) Inverted branch, spigot type of required degree:</t>
  </si>
  <si>
    <t>(I) Traps without lit sizes:</t>
  </si>
  <si>
    <t>(J) Ovel access door insertion rubber washer 3 mm thick, bolts and nuts complete :</t>
  </si>
  <si>
    <t>(K) Diminishing piece:</t>
  </si>
  <si>
    <t>(L) Straight inspection piece:</t>
  </si>
  <si>
    <t>With ovel access, floor, insertion rubber washer 3 mm thick, bolts and nuts complete :</t>
  </si>
  <si>
    <t>(M) Loose Socket:</t>
  </si>
  <si>
    <t>(N) Collar:</t>
  </si>
  <si>
    <t>(P) Sanitary connections.</t>
  </si>
  <si>
    <t>(Q) Single unequal branch of required degree:</t>
  </si>
  <si>
    <t>I. With Heel Rest</t>
  </si>
  <si>
    <t>(R)Tapar:</t>
  </si>
  <si>
    <t>(S) Connector plug (stopper):</t>
  </si>
  <si>
    <t>Providing and fixing laboratory sink with C.I. or M.S. brackets painted white including cutting holes in walls and making good the same but excludiing fittings:</t>
  </si>
  <si>
    <t>Providing and fixing soap trays (Vitreous China):</t>
  </si>
  <si>
    <t>Providing and fixing :</t>
  </si>
  <si>
    <t>(a) High pressure with polythene plastic floats:</t>
  </si>
  <si>
    <t>(i)</t>
  </si>
  <si>
    <t>(ii)</t>
  </si>
  <si>
    <t>(iii)</t>
  </si>
  <si>
    <t>(v)</t>
  </si>
  <si>
    <t>Per running metre</t>
  </si>
  <si>
    <r>
      <t xml:space="preserve">NAME OF WORK :- </t>
    </r>
    <r>
      <rPr>
        <sz val="11"/>
        <color theme="1"/>
        <rFont val="Arial"/>
        <family val="2"/>
      </rPr>
      <t xml:space="preserve">Construction of City Lively Hood Center at Mohal Sidhwari Distt. Kangra (HP)                   </t>
    </r>
  </si>
  <si>
    <t>WATER SUPPLY AND SANITARY INSTALLATION</t>
  </si>
  <si>
    <t>Providing and laying cement concrete1:5:10 (One cement; Five sand; Ten  graded broken/crushed stone aggregate 40mm (Forty milimetres) nominal size) mechanically mixed and curing complete excluding cost of forms work in foundation and plinth within all leads, lifts of materials and other incidentals as per approved drawing, design and as directed by the Engineer-in-Charge.</t>
  </si>
  <si>
    <t>Vertical surfaces such as walls (any thickness) partitions and the like including attached pillasters buttresses, plinth and string courses and the like.</t>
  </si>
  <si>
    <t>Providing Tor steel reinforcement for reinforced cement concrete work including bending, binding and placing in position complete including cost of binding wires complete and other incidentals due for its completion for all floors  within all leads, lifts of materials and other incidentals as per approved drawing, design and as directed by the Engineer-in-Charge.</t>
  </si>
  <si>
    <t>Applying priming coat With ready mixed priming paint, brushing red lead, Red oxide /zinc oxide chrome over new steel and steel based surfaces after and including preparing the surface by thoroughly cleaning oil, grease, dirt and other foreign matter sand paper and knotting complete including carriage of materials upto all leads and lifts and as per the direction of Engineer-in-Charge</t>
  </si>
  <si>
    <t>Excavation in drain and channel in earth work in all heights and depths in all kinds of soils, including saturated soils comprising of pick work, jumper work and blasting work both in soft and hard rock with chiseling and wedging out of rock (where blasting is prohibited) and their intermediate classification of soils including, dewatering wherever required, setting out to required lines, levels as shown on the drawing and directed by the engineer -in-charge at site., according to the HP.PWD. specification of 1990 (one thousand nine hundred ninety) volume-I (one) and sorting out useful and unuseful material and transportation of the unuseful material for disposing at  dumping site (To be arranged by the contractor) as per satisfaction of Engineer- in -charge through all modes of transportation including head load ,animal load or mechanical means along with its leveling fine dressing and with all kinds of labour, machineries, tools equipments and safety measures and incidentals necessary to complete the work by mechanical means and labour ( if required ). All useful material such as stones, shingles aggregate and slates shall be properly stacked at site to the maximum possible extent in all leads and lifts through all modes of transportation and used /removed as per the direction of the Engineer - in- charge. Any loss to the public and private propriety during the course of execution and disposal of serviceable and unserviceable materials shall be the absolute responsibility of the contractor and shall have to be duly compensated by him in all respects including all incidental charges.</t>
  </si>
  <si>
    <t>Sample</t>
  </si>
  <si>
    <t>O &amp; M Phase</t>
  </si>
  <si>
    <t>Sessions</t>
  </si>
  <si>
    <t>Environmental Management and Monitoring</t>
  </si>
  <si>
    <t xml:space="preserve">Construction Phase Monitoring Cost </t>
  </si>
  <si>
    <t>Group C</t>
  </si>
  <si>
    <t>Point</t>
  </si>
  <si>
    <t>Meter</t>
  </si>
  <si>
    <t>WIRING FOR CIRCUIT / SUB-MAINS IN PVC CONDUIT</t>
  </si>
  <si>
    <t>PVC INSULATED HEAT RESISTANT FLAME RETARDANT AND LOW SMOKE (HRFRLS)COPPER CONDUCTOR WIRING IN EXISTING CONDUIT.</t>
  </si>
  <si>
    <t>SUPPLYING AND DRAWING OF FR-FLEXIBLE,NETWORKING CABLE</t>
  </si>
  <si>
    <t>SUPPLYING AND FIXING PVC CONDUITS</t>
  </si>
  <si>
    <t>SUPPLYING AND FIXING METAL BOXES</t>
  </si>
  <si>
    <t>S/F Modular G.I. boxes with cover plate:</t>
  </si>
  <si>
    <t>ERECTION OF FITTINGS AND ACCESSORIES</t>
  </si>
  <si>
    <t>(iv)</t>
  </si>
  <si>
    <t>(vi)</t>
  </si>
  <si>
    <t>Telephone socket outlet, Modular</t>
  </si>
  <si>
    <t>(vii)</t>
  </si>
  <si>
    <t>Data outlet</t>
  </si>
  <si>
    <t>MODULAR BASE AND COVER PLATE :-</t>
  </si>
  <si>
    <t>METAL BOARDS FOR SWITCH GEAR MOUNTINGS</t>
  </si>
  <si>
    <t>Sqm. of face area</t>
  </si>
  <si>
    <t>SUPPLYING AND FIXING OF BUS-BARS IN THE EXISTING CHAMBER / CUBICAL</t>
  </si>
  <si>
    <t>ALUMINIUM BUS-BARS:-</t>
  </si>
  <si>
    <t>COPPER BUS-BARS:-</t>
  </si>
  <si>
    <t>MOULDED CASE CIRCUIT BREAKERS AND AIR CIRCUIT BREAKERS</t>
  </si>
  <si>
    <t>MINIATURE CIRCUIT BREAKERS / RESIDUAL CURRENT CIRCUIT BREAKERS</t>
  </si>
  <si>
    <t>Single pole. Cat-B</t>
  </si>
  <si>
    <t>Double pole. Cat-B</t>
  </si>
  <si>
    <t>Triple pole. Cat-B (TPN)</t>
  </si>
  <si>
    <t>MCB DISTRIBUTION BOARDS</t>
  </si>
  <si>
    <t>EARTHING AND LOOP EARTHING</t>
  </si>
  <si>
    <t>Set</t>
  </si>
  <si>
    <t>LIGHTING CONDUCTORS</t>
  </si>
  <si>
    <t>UNCLASSIFIED ITEMS</t>
  </si>
  <si>
    <t>ALUMINIUM CONDUCTOR PVC INSULATED ELECTRIC ARMOURED CABLES</t>
  </si>
  <si>
    <t>PVC INSULATED ARMOURED CABLES (UNDER GROUND)</t>
  </si>
  <si>
    <t>PVC INSULATED ARMOURED CABLES (ON SURFACE)</t>
  </si>
  <si>
    <t>PROVIDING AND INSTALLATION OF ELECTRIC WATER HEATER (GEYSERS)</t>
  </si>
  <si>
    <t>PROVIDING AND INSTALLATION OF CEILING / EXHAUST FAN</t>
  </si>
  <si>
    <t>PROVIDING AND INSTALLATION OF LED LUMINAIRES</t>
  </si>
  <si>
    <t>LCDSPL-R-12W-CDL (Crompton)</t>
  </si>
  <si>
    <t>LCDSPL-S-18W-CDL (Crompton)</t>
  </si>
  <si>
    <t>LSCRM-12W-CDL/NW/WW (Crompton)</t>
  </si>
  <si>
    <t>LSCSM-18W-CDL/NW/WW (Crompton)</t>
  </si>
  <si>
    <t>SUPPLYING AND FIXING OF WALL BRACKETS / CEILING FITTING</t>
  </si>
  <si>
    <t>Bulk head fitting, CFL type (Category-A)</t>
  </si>
  <si>
    <t>SUPPLYING AND ERECTION OF POLES</t>
  </si>
  <si>
    <t>47</t>
  </si>
  <si>
    <t xml:space="preserve">Installation of Electrical work </t>
  </si>
  <si>
    <t>ii)</t>
  </si>
  <si>
    <t>i)</t>
  </si>
  <si>
    <t>48</t>
  </si>
  <si>
    <t>69</t>
  </si>
  <si>
    <t>77</t>
  </si>
  <si>
    <t>97</t>
  </si>
  <si>
    <t>98</t>
  </si>
  <si>
    <t>99</t>
  </si>
  <si>
    <t>100</t>
  </si>
  <si>
    <t>101</t>
  </si>
  <si>
    <t>102</t>
  </si>
  <si>
    <t>103</t>
  </si>
  <si>
    <t>iii)</t>
  </si>
  <si>
    <t>iv)</t>
  </si>
  <si>
    <t>v)</t>
  </si>
  <si>
    <t>125 mm (twenty five millimetre)</t>
  </si>
  <si>
    <t>Kota stone slab 25 mm (twenty five millimetre) thick in risers of steps ,skirting dado and pillars laid on 12 mm (average) thick cement morter 1:3 (one cement is to three sand) and jointed with grey cement slurry mixed with pigment to match the shade of the slab. Including rubbing and polishing complete including carriage of materials upto all leads and lifts and as per the direction of Engineer-in-Charge</t>
  </si>
  <si>
    <t>25 mm (twenty five millimetre) nominal bore</t>
  </si>
  <si>
    <t>(c) 25 mm (twenty five millimetre) nominal bore</t>
  </si>
  <si>
    <t>(c) 25 mm (twenty five millimetre)</t>
  </si>
  <si>
    <t>25 mm (twenty five millimetre). dia</t>
  </si>
  <si>
    <t>20 mm (twenty millimetre) nominal bore</t>
  </si>
  <si>
    <t>(b) 20 mm (twenty millimetre) nominal bore</t>
  </si>
  <si>
    <t>(b) 20 mm (twenty millimetre)</t>
  </si>
  <si>
    <t>20 mm (twenty millimetre). dia</t>
  </si>
  <si>
    <t xml:space="preserve"> Providing and Layring cement concrete 1:4:8 (one cement: four sand: eight graded stone aggregate 40 mm (forty millimetre) (forty millimeter) nominal size and curing complete excluding cost of centering and shuttering in foundation and plinth including carriage of material with in all leads, lifts and other incidentals as per entire specification of the Engineer - in -charge.</t>
  </si>
  <si>
    <t>Providing and laying 40 mm (forty millimetre) (forty millimeter) thick cement concrete flooring 1:2:4 (1 cement:2 sand:4 graded stone. aggregate 20mm nominal size) laid one layer finished with a floating coat of neat cement. including preparation of surface grading complete as per the instruction of Engineer-in-Charge. including carriage of materials upto all leads and tills and as per the direction of Engineer-in-Charge.</t>
  </si>
  <si>
    <t xml:space="preserve">Providing and Laying 40 mm (forty millimetre) (forty millimeter)  thick kota stone slab flooring with 20 mm (twenty millimetre) thick base of cement mortor 1:4 (one cement is to four sand) of size 55x55cm laid over and jointed with grey cement slurry mixed with pigment to match the shade of the slab. Including rubbing and polishing complete including carriage of materials upto all leads and lifts and as per the direction of Engineer-in-Charge </t>
  </si>
  <si>
    <t>40 mm (forty millimetre) nominal bore</t>
  </si>
  <si>
    <t>(e) 40 mm (forty millimetre) dia</t>
  </si>
  <si>
    <t>(e) 40 mm (forty millimetre) nominal bore</t>
  </si>
  <si>
    <t>(e) 40 mm (forty millimetre)</t>
  </si>
  <si>
    <t>15 mm (fifteen millimetre) nominal bore</t>
  </si>
  <si>
    <t>(a) 15 mm (fifteen millimetre) nominal bore</t>
  </si>
  <si>
    <t>Providing and fixing C. P. Brass shower rose with 15 mm (fifteen millimetre) or 20 mm (twenty millimetre) inlet</t>
  </si>
  <si>
    <t>(a) 15 mm (fifteen millimetre) dia</t>
  </si>
  <si>
    <t>(i) 15 mm (fifteen millimetre) nominal bore</t>
  </si>
  <si>
    <t>(a) 15 mm (fifteen millimetre)</t>
  </si>
  <si>
    <t>32 mm (thirty two millimetre) nominal bore</t>
  </si>
  <si>
    <t>(d) 32 mm (thirty two millimetre) dia</t>
  </si>
  <si>
    <t>(d) 32 mm (thirty two millimetre) nominal bore</t>
  </si>
  <si>
    <t>(d) 32 mm (thirty two millimetre)</t>
  </si>
  <si>
    <t>(i) 50 mm (fifty millimetre)nominal size</t>
  </si>
  <si>
    <t>I. 50 mm (fifty millimetre)nominal size</t>
  </si>
  <si>
    <t xml:space="preserve">(O) Pass over pipe 50 mm (fifty millimetre)nominal size </t>
  </si>
  <si>
    <t>(ii) 75 mm (seventy five millimetre)nominal size</t>
  </si>
  <si>
    <t>II. 75 mm (seventy five millimetre)nominal size</t>
  </si>
  <si>
    <t>(ii) 75 mm (seventy five millimetre)nominal diameter</t>
  </si>
  <si>
    <t>(iii) 75 mm (seventy five millimetre)x 75 mm (seventy five millimetre)nominal diameter</t>
  </si>
  <si>
    <t>(iii) 100 mm (one hundred millimetre) nominal size</t>
  </si>
  <si>
    <t>(ii) with 100 mm (one hundred millimetre) projection</t>
  </si>
  <si>
    <t>III. 100 mm (one hundred millimetre) nominal size</t>
  </si>
  <si>
    <t>(iii) 100 mm (one hundred millimetre) x 75 mm (seventy five millimetre)nominal size</t>
  </si>
  <si>
    <t>(ii) 100 mm (one hundred millimetre) x 50 mm (fifty millimetre)nominal size</t>
  </si>
  <si>
    <t>(iii) 100 mm (one hundred millimetre) x 75 mm (seventy five millimetre)x 75 mm (seventy five millimetre)nominal size</t>
  </si>
  <si>
    <t>(ii) 100 mm (one hundred millimetre) x 100 mm (one hundred millimetre) nominal size</t>
  </si>
  <si>
    <t>(iii) 100 mm (one hundred millimetre) x 50 mm (fifty millimetre)nominal size</t>
  </si>
  <si>
    <t>(i) S. Branch 100 mm (one hundred millimetre) nominal/ size</t>
  </si>
  <si>
    <t>(ii) Branch 100 mm (one hundred millimetre) nominal size</t>
  </si>
  <si>
    <t>(iii) Band 100 mm (one hundred millimetre) nominal size</t>
  </si>
  <si>
    <t>(iii) 100 mm (one hundred millimetre) nominal diameter</t>
  </si>
  <si>
    <t>(ii) 100 mm (one hundred millimetre) x 50 mm (fifty millimetre)nominal diameter</t>
  </si>
  <si>
    <t>100 mm (one hundred millimetre) nominal size</t>
  </si>
  <si>
    <t>50 mm (fifty millimetre)nominal diameter/size pipe</t>
  </si>
  <si>
    <t>100 mm (one hundred millimetre) nominal diameter/size pipe</t>
  </si>
  <si>
    <t>a)</t>
  </si>
  <si>
    <t>75 mm (seventy five millimetre)nominal diameter</t>
  </si>
  <si>
    <t>100 mm (one hundred millimetre) nominal diameter</t>
  </si>
  <si>
    <t xml:space="preserve"> 75 mm (seventy five millimetre)nominal diameter</t>
  </si>
  <si>
    <t>For 75 mm (seventy five millimetre)nominal diameter</t>
  </si>
  <si>
    <t>For 100 mm (one hundred millimetre) nominal diameter</t>
  </si>
  <si>
    <t>Orissa Pattern</t>
  </si>
  <si>
    <t xml:space="preserve">Ordinary closet </t>
  </si>
  <si>
    <t>Vitreous China</t>
  </si>
  <si>
    <t>Black plasticse at and cover</t>
  </si>
  <si>
    <t>Vitreous China:</t>
  </si>
  <si>
    <t>5 litres capacity</t>
  </si>
  <si>
    <t>Flat back:</t>
  </si>
  <si>
    <t xml:space="preserve">(a) </t>
  </si>
  <si>
    <t>40 mm (forty millimetre) dia</t>
  </si>
  <si>
    <t>750 mm (fifty millimetre)x 20 mm (twenty millimetre)</t>
  </si>
  <si>
    <t>15 mm (fifteen millimetre) dia</t>
  </si>
  <si>
    <t>32 mm (thirty two millimetre) diameter pipe</t>
  </si>
  <si>
    <t>40 mm (forty millimetre) diameter pipe</t>
  </si>
  <si>
    <t>Construction manhole with R.C.C. top slab in 1:2:4(One cement: Two sand: Four graded crushed stone aggregate 20mm(Twenty milimetres nominal size) foundation concrete 1:4:8(One cement: Four sand: Eight graded crushed/broken stone aggregate 40mm(Forty milimetres nominal size) inside plastering  15mm ( Fifteen milimetres) thick with cement mortar 1:3 ( One Cement: three sand) finished with a floating coat of neat cement and making channels in cement concrete  1:2:4(One cement: Two sand: Four graded crushed stone aggregate 20mm(Twenty milimetres nominal size) finished smooth complete including curing and testing inside size 800x800mm (Eight hundred into Eight hundred milimetres) 1.00 mtrs(One metre) deep, including C.I. cover with frame (light duty single seal pattern -I) 455x610mm (Four hundred fifty five  into six hundred and ten milimetres) internal dimensions total weight of cover and frame to be not less than 38 Kgs (Thirty eight kilograms) weight of cover 23Kgs(twenty three kilograms) and weight of frame 15 Kgs (Fifteen kilograms) with with 200mm (Two hundred milimetres) thick walls of brick masonry coursed  with hard  stone of approved quality in cement mortar 1:3 (one cement: three sand) within all leads, lifts of materials and other incidentals. as per approved drawing, design and as directed by the Engineer-in-Charge.</t>
  </si>
  <si>
    <t>161</t>
  </si>
  <si>
    <t>162</t>
  </si>
  <si>
    <t>163</t>
  </si>
  <si>
    <t>164</t>
  </si>
  <si>
    <t>165</t>
  </si>
  <si>
    <t>166</t>
  </si>
  <si>
    <t>167</t>
  </si>
  <si>
    <t>168</t>
  </si>
  <si>
    <t>169</t>
  </si>
  <si>
    <t>206</t>
  </si>
  <si>
    <t>210</t>
  </si>
  <si>
    <t>211</t>
  </si>
  <si>
    <t>216</t>
  </si>
  <si>
    <t>Kilogramme</t>
  </si>
  <si>
    <r>
      <t xml:space="preserve">SUB HEAD :- </t>
    </r>
    <r>
      <rPr>
        <sz val="11"/>
        <color theme="1"/>
        <rFont val="Arial"/>
        <family val="2"/>
      </rPr>
      <t>C/O Civil work, WS &amp; SI work, Site development, Rain water harvesting tank, septic tank, Road work, Electrical installation work and environmental management and monitoring work etc.)</t>
    </r>
  </si>
  <si>
    <t xml:space="preserve">Construction manhole with R.C.C. top slab in 1:2:4 (One cement: Two sand: Four graded crushed stone aggregate 20mm(Twenty milimetres nominal size) foundation concrete 1:4:8(One cement: Four sand: Eight graded crushed/broken stone aggregate 40mm(Forty milimetres nominal size) inside plastering 15mm (Fifteen milimetres) thick with cement mortar 1:3 (One Cement: three sand) finished with a floating coat of neat cement and making channels in cement concrete 1:2:4(One cement: Two sand: Four graded crushed stone aggregate 20mm(Twenty milimetres nominal size) finished smooth complete including curing and testing inside size 800x800mm (Eight hundred into Eight hundred milimetres) 500mm(Five hundred milimetres) deep, including C.I. cover with frame (light duty single seal pattern -I) 455x610mm (Four hundred fifty five into six hundred and ten milimetres) internal dimensions total weight of cover and frame to be not less than 38 Kgs (Thirty eight kilograms) weight of cover 23Kgs (Twenty three kilograms) and weight of frame 15 Kgs (Fifteen kilograms) with 200mm (Two hundred milimetres) thick walls of brick masonry coursed  with hard  stone of approved quality in cement mortar 1:3 (one cement: three sand) within all leads, lifts of materials and other incidentals. as per approved drawing, design and as directed by the Engineer-in-Charge.   </t>
  </si>
  <si>
    <t>Constructing manhole with R.C.C top slab in 1:2:4 (One cement: Two sand: Four graded crushed stone aggregate 20mm(Twenty milimetres nominal size)  foundation concrete1:4:8 (one cement isto four sand isto eight graded stone aggregate 40mm (forty millimetre) nominal size) inside plastering 15mm (fifteen millimetre) thick with cement mortar 1:3 (one cementisto three sand) finished with a floating coat of neat cement and making channels in concrete 1:2:4 mix (One cement: Two sand: Four graded crushed stone aggregate 20mm(Twenty milimetres nominal size) finished smooth complete including curing and testing: Inside size 1200 x 900mm (one thousand two hundred into nine hundred millimetre) and 1000mm (one thousand millimetre) deep including C.I. cover and frame (medium duty) 500mm internal diameters total weight of cover and frame to be not less than 116kg (weight of cover 58 kg. Weight of frame 58 kg.) 230 mm (two hundred thirty millimetre) thick walls of brick masonary using common burnt clay building bricks in cement mortar 1:3 (1 cement: 3 sand) within all leads, lifts of materials and other incidentals. as per approved drawing, design and as directed by the Engineer-in-Charge.</t>
  </si>
  <si>
    <t>75 mm (seventy five millimetre) nominal size</t>
  </si>
  <si>
    <t>Providing form work with steel plates (3.15mm) three point fifteen millimeter thick welded with angle iron in frame (30x30x5mm) ( Thirty into thirty into five millimeter) so to give fair finish including centering, shuttering, strutting and propping etc., with wooden battens and ballies height of propping and centering below supporting floor to ceiling in all floor level /heights and removal of the same for insitu-reinforced concrete and plain concrete work including carriage of materials upto all leads and lifts and as per the direction of Engineer-in-Charge .</t>
  </si>
  <si>
    <t>2nd (second class) Class Brick work using common burnt clay building bricks in foundation and plinth in cement mortar 1:6 ( one Cement isto six Sand) as per the direction of the Engineer-in-Charge including carriage of materials up to all leads and lifts and as per the direction of Engineer in charge.</t>
  </si>
  <si>
    <t>2nd Class Half brick work using common burnt Clay building bricks in super structure above plinth level up to floor all level using first class, building bricks in cement mortar 1:4 ( one Cement isto four Sand) including Carriage of materials upto all leads. and lifts and as per the direction of Engineer in charge.</t>
  </si>
  <si>
    <t>Random rubble masonry/polygonal rubble masonry (uncoursed/brought to courses) with hard stones of approved quality in foundation and plinth at plinth level in Cement Mortar 1:6 (one cement isto six sand) including levelling with cement concrete 1:6:12 ( one cement isto six sand isto twelve graded stone aggregate 20mm (twenty millimetre) nominal size including entire carriage of materials in all leads and lifts and as per the direction of Engineer-in-Charge.</t>
  </si>
  <si>
    <t>Stonework on plain Ashlar Cyclopean in superstructure with  stones of approved quality at all levels  including point with cement mortar  1:2  ( one cement isto two sand) including entire carriage of materials in all leads and lifts and as per the direction of Engineer-in-Charge:-</t>
  </si>
  <si>
    <t>Cement mortar 1:6 ( one cement isto six sand)</t>
  </si>
  <si>
    <t>Stonework for wall lining etc (veneer work)  40mm thick, in cement mortar 1:3 (one cement isto three sand)  including shuttering, centreing and and pointing with white cement mortar 1:2 (one white cement isto two stone dust) with an admixture of pigment matching the stone shade</t>
  </si>
  <si>
    <t>35 mm (thirty five millimetre) thick including black enamelled M.S butt hinges</t>
  </si>
  <si>
    <r>
      <t>Extra</t>
    </r>
    <r>
      <rPr>
        <sz val="10"/>
        <rFont val="Arial"/>
        <family val="2"/>
      </rPr>
      <t xml:space="preserve"> </t>
    </r>
    <r>
      <rPr>
        <sz val="10"/>
        <color indexed="8"/>
        <rFont val="Arial"/>
        <family val="2"/>
      </rPr>
      <t>for</t>
    </r>
    <r>
      <rPr>
        <sz val="10"/>
        <rFont val="Arial"/>
        <family val="2"/>
      </rPr>
      <t xml:space="preserve"> </t>
    </r>
    <r>
      <rPr>
        <sz val="10"/>
        <color indexed="8"/>
        <rFont val="Arial"/>
        <family val="2"/>
      </rPr>
      <t>providing</t>
    </r>
    <r>
      <rPr>
        <sz val="10"/>
        <rFont val="Arial"/>
        <family val="2"/>
      </rPr>
      <t xml:space="preserve"> </t>
    </r>
    <r>
      <rPr>
        <sz val="10"/>
        <color indexed="8"/>
        <rFont val="Arial"/>
        <family val="2"/>
      </rPr>
      <t>vision</t>
    </r>
    <r>
      <rPr>
        <sz val="10"/>
        <rFont val="Arial"/>
        <family val="2"/>
      </rPr>
      <t xml:space="preserve"> </t>
    </r>
    <r>
      <rPr>
        <sz val="10"/>
        <color indexed="8"/>
        <rFont val="Arial"/>
        <family val="2"/>
      </rPr>
      <t>panel</t>
    </r>
    <r>
      <rPr>
        <sz val="10"/>
        <rFont val="Arial"/>
        <family val="2"/>
      </rPr>
      <t xml:space="preserve"> </t>
    </r>
    <r>
      <rPr>
        <sz val="10"/>
        <color indexed="8"/>
        <rFont val="Arial"/>
        <family val="2"/>
      </rPr>
      <t>not</t>
    </r>
    <r>
      <rPr>
        <sz val="10"/>
        <rFont val="Arial"/>
        <family val="2"/>
      </rPr>
      <t xml:space="preserve"> </t>
    </r>
    <r>
      <rPr>
        <sz val="10"/>
        <color indexed="8"/>
        <rFont val="Arial"/>
        <family val="2"/>
      </rPr>
      <t>exceeding</t>
    </r>
    <r>
      <rPr>
        <sz val="10"/>
        <rFont val="Arial"/>
        <family val="2"/>
      </rPr>
      <t xml:space="preserve"> </t>
    </r>
    <r>
      <rPr>
        <sz val="10"/>
        <color indexed="8"/>
        <rFont val="Arial"/>
        <family val="2"/>
      </rPr>
      <t>0.1</t>
    </r>
    <r>
      <rPr>
        <sz val="10"/>
        <rFont val="Arial"/>
        <family val="2"/>
      </rPr>
      <t xml:space="preserve"> </t>
    </r>
    <r>
      <rPr>
        <sz val="10"/>
        <color indexed="8"/>
        <rFont val="Arial"/>
        <family val="2"/>
      </rPr>
      <t>sqm</t>
    </r>
    <r>
      <rPr>
        <sz val="10"/>
        <rFont val="Arial"/>
        <family val="2"/>
      </rPr>
      <t xml:space="preserve"> (zero point one square metre) </t>
    </r>
    <r>
      <rPr>
        <sz val="10"/>
        <color indexed="8"/>
        <rFont val="Arial"/>
        <family val="2"/>
      </rPr>
      <t>in</t>
    </r>
    <r>
      <rPr>
        <sz val="10"/>
        <rFont val="Arial"/>
        <family val="2"/>
      </rPr>
      <t xml:space="preserve"> </t>
    </r>
    <r>
      <rPr>
        <sz val="10"/>
        <color indexed="8"/>
        <rFont val="Arial"/>
        <family val="2"/>
      </rPr>
      <t>all</t>
    </r>
    <r>
      <rPr>
        <sz val="10"/>
        <rFont val="Arial"/>
        <family val="2"/>
      </rPr>
      <t xml:space="preserve"> </t>
    </r>
    <r>
      <rPr>
        <sz val="10"/>
        <color indexed="8"/>
        <rFont val="Arial"/>
        <family val="2"/>
      </rPr>
      <t>type of flush doors (cost  of  glass excluded)  (overall area  of door  shutter  to be measured)</t>
    </r>
  </si>
  <si>
    <t xml:space="preserve">Providing and fixing 75x60mm (seventy five into sixty millimetre) rounded hand rail in straight length complete including entire carriage of materials in all leads and lifts. as per the satisfaction of Engineer- in-Charge. </t>
  </si>
  <si>
    <t xml:space="preserve"> 2nd (second) class teak wood</t>
  </si>
  <si>
    <t>250 x 10 mm (two hundred fifty into ten millimetre)</t>
  </si>
  <si>
    <t>Glazing with glass panes of 4 mm (four millimetre) thickness (weight not less than 10.00 (ten) kg/sq.m )</t>
  </si>
  <si>
    <t>Providing and fixing anodised aluminum work for doors, windows, ventilators and partitions with standard tubular sections appropriate z sections and other sections of approved make conforming to IS 733 and IS 1285 anodised transparent or dyed to required shade according to IS 1868 (Minimum anodic coating of of grade AC 15), fixed with rawl plugs and screws, including necessary filling gaps at junctions at top bottom and sides with required PVC/neoprene/felt/ silicone sealant; aluminum sections shall be smooth rust free, straight mitred and jointed mechanically  including cleat angle, snap beadingCP brass/ stainless steel screws complete as per architectural drawings and directions of the Engineer in Charge ; for fixed and openable sections including neoprene gasket, hinges and other hardware within all leads and lifts and as per the direction of Engineer-in-Charge.</t>
  </si>
  <si>
    <t>Providing and fixing glazing in aluminum door, window ventilator shutters and partitions etc with PVC/ neoprene gasket etc, complete as per the architectural drawings and directions of the Engineer in Charge (cost of aluminum bead shall be paid in basic item) within all leads and lifts and as per the direction of Engineer-in-Charge.</t>
  </si>
  <si>
    <t>Providing and fixing false ceiling with 12 mm (twelve millimetre) thick plain/semi perforated or with design ceiling tiles of BWP type phenol formaldehyde synthetic resin bonded pressed particle board conforming to IS:3087 finished with a coat of aluminium primer on both sides &amp; edges and two coats of  synthetic  enamel  paint of  approved  quality  on exposed face fixed to  a grid  made  out  of  anodised  aluminium(with  15 micron anodic coating) T-sections 35 x15x1.5 mm (thirty five into fifteen into one point five millimetre) size main runners and cross runners 23.5x19x1.5 mm (twenty three point five into nineteen into one point five millimetre) fixed to main runners placed 600 mm centre tocentre both ways so as to form a grid of 600 mm (six hundred millimetre) square. The frame work shall be suspended from  ceiling  by level adjusting hangers of 6 mm  (six millimetre) dia M.S rod fixed to roof slab by means of ceiling cleats. The suspenders shall be placed 600x 1200 mm (six hundred into one thousand two hundred millimetre) centre to centre including fixing to the frame with C.P brace screws and applying a priming coat of zinc chromate yellow primer (aluminium frame work shall be paid separately). within all leads and lifts and as per the direction of Engineer-in-Charge.</t>
  </si>
  <si>
    <t>Providing and fixing powder coated aluminium work (minimum thickness of powder coating 50 micron) consisting of tee/ angle sections, of approved make conforming to IS : 733 in frames of false ceiling including aluminium angle cleats with necessary C.P. brass/ stainless steel sunk screws, aluminium perimeter angles fixed to wall with stainless steel rawl plugs @ 450 mm (fifty millimetre)centre to centre and fixing the frame work to G.I. level adjusting hangers 6 mm dia. with necessary cadmium plated machine screws all complete as per approved architectural drawings and direction of the Engineer-incharge (level adjusting hangers, ceiling cleats and expansion hold fasteners to be paid for separately). within all leads and lifts and as per the direction of Engineer-in-Charge.</t>
  </si>
  <si>
    <t>Providing and laying 80 mm thick (eighty milimeter) heavy duty precast cement concrete interlocking paver blocks vibro compacted upto M 50 grade i/c border or kerb block of grey or coloured over sub-base of concrete with 25mm thick average thickness of cement mortar 1:4 (1 cement ; 4 sand) laid over and jointed with neat cement to match the shade of the blocks i/c curing rubbing and polishing complete ( sub base concrete floor to be paid for separately) within all leads and lifts and as per the direction of Engineer-in-Charge.</t>
  </si>
  <si>
    <t>Extra for making chequers of approved pattern in cement concrete floors, steps, landings and pavements. within all leads and lifts and as per the direction of Engineer-in-Charge.</t>
  </si>
  <si>
    <t>Providing and laying granite stone in flooring 20mm (twenty millimetre) average thickness on base of cement mortar 1:3 (1 cement: 3 Sand) and jointed with grey cement slurry mixed with pigment to math the shade of granite stone, i/c rubbing and polishing complete. within all leads and lifts and as per the direction of Engineer-in-Charge.</t>
  </si>
  <si>
    <t>Providing and fixing 0.60mm (Zero decimal Six Zero milimetres) thick prepainted galvanised puff roofing in darkgrey shade in roofing with hot dipped metalic zinc coated sheet with top coat of regular modified polyster (RNP) organic coating of 20 (Twenty) microns over 5 (Five) microns primer coating to back coat of polyster of 10 (Ten) microns over 5 (Five) microns primer coating including fixing with prepainted iron J or L hooks,bolts and nuts 6mm (Six milimetres) diametres with prepainted limpet and rubber washers complete with all accessories as required within all leads, lifts of materials and other. incidentals. as per approved architectural drawing, design and specification as directed by the Engineer-in-Charge</t>
  </si>
  <si>
    <t xml:space="preserve">Providing and fixing ridges or hips shall be provided having gola 60 cm (Sixty centimetres) over all with  0.60mm (Zero decimal Six milimetres) thick prepainted sheet roofing with hot dipped metallic Zinc coated sheet with top coat of regular modified polyester (RMP) organic coating of 20 (Twenty) microns over 5 (Five) microns primer coating of back coat of polyester of 5 (Five) microns over 5 (Five) microns  primer coating including fixing with prepainted iron J or L hooks, bolts and nuts 6mm (Six milimetres) diametres with prepainted G.I. limpet and bitumen washers complete with all accessories as required within all leads, lifts of materials and other. incidentals. as per approved architectural drawing, design and specification as directed by the Engineer-in-Charge </t>
  </si>
  <si>
    <t>Providing and fixing valleys 90 cm (ninety centimetres) over all over all with  0.60mm (Zero decimal Six zero milimetres) thick prepainted sheet roofing with hot dipped metallic Zinc coated sheet with top coat of regular modified polyester organic coating of 20 (Twenty)microns over 5 (five) micron primer coating, back coat of polyster of 5 (Five) microns including fixing with prepainted iron J or L hooks, bolts and nuts 6mm (Six milimetres) diametres with prepainted G.I. limpet and bitumen washers complete with all accessories as required within all leads, lifts of materials and other. incidentals. as per approved drawing, design and as directed by the Engineer-in-Charge</t>
  </si>
  <si>
    <t>Providing and fixing flashing 38 cm  (thirty eight centimetre) overall with 0.60mm (sixty millimetre) thick prepainted steel sheets in roofing with hot dipped metalic zinc coated sheets with top coat of regular modified polyster organic coating of 20 (twenty) microns over S'microns primer coating + back coat of polyster of 5 (five) microns over 5 (five) microns primer coating i/c fixing with prepainted iron J or L hooks, bolts &amp; nuts 6mm dia &amp; prepainted G.I. limpetand bitumen washers complete with all accessories as required as per direction of the Engineer-in-Charge .</t>
  </si>
  <si>
    <t>Providing and fixing on wall face PVC (D-Plast) rain water pipes of working pressure not less than 4.5 (four point five) kg/sqm including filling the joints with approved adhesive complete carriage of materials within all leads and lifts and as per the direction of Engineer-in-Charge.</t>
  </si>
  <si>
    <t>150 mm (one hundred fifty millimetre) Diameter</t>
  </si>
  <si>
    <t>PVC Plain bend 150mm (one hundred fifty millimetre) dia</t>
  </si>
  <si>
    <t xml:space="preserve"> PVC shoe 150 mm (one hundred fifty millimetre) dia</t>
  </si>
  <si>
    <r>
      <t>Making</t>
    </r>
    <r>
      <rPr>
        <sz val="10"/>
        <rFont val="Arial"/>
        <family val="2"/>
      </rPr>
      <t xml:space="preserve"> </t>
    </r>
    <r>
      <rPr>
        <sz val="10"/>
        <color indexed="8"/>
        <rFont val="Arial"/>
        <family val="2"/>
      </rPr>
      <t>khurras</t>
    </r>
    <r>
      <rPr>
        <sz val="10"/>
        <rFont val="Arial"/>
        <family val="2"/>
      </rPr>
      <t xml:space="preserve"> </t>
    </r>
    <r>
      <rPr>
        <sz val="10"/>
        <color indexed="8"/>
        <rFont val="Arial"/>
        <family val="2"/>
      </rPr>
      <t>45x45</t>
    </r>
    <r>
      <rPr>
        <sz val="10"/>
        <rFont val="Arial"/>
        <family val="2"/>
      </rPr>
      <t xml:space="preserve"> </t>
    </r>
    <r>
      <rPr>
        <sz val="10"/>
        <color indexed="8"/>
        <rFont val="Arial"/>
        <family val="2"/>
      </rPr>
      <t>cm</t>
    </r>
    <r>
      <rPr>
        <sz val="10"/>
        <rFont val="Arial"/>
        <family val="2"/>
      </rPr>
      <t xml:space="preserve"> (forty five into forty five centimetre) </t>
    </r>
    <r>
      <rPr>
        <sz val="10"/>
        <color indexed="8"/>
        <rFont val="Arial"/>
        <family val="2"/>
      </rPr>
      <t>with</t>
    </r>
    <r>
      <rPr>
        <sz val="10"/>
        <rFont val="Arial"/>
        <family val="2"/>
      </rPr>
      <t xml:space="preserve"> </t>
    </r>
    <r>
      <rPr>
        <sz val="10"/>
        <color indexed="8"/>
        <rFont val="Arial"/>
        <family val="2"/>
      </rPr>
      <t>average</t>
    </r>
    <r>
      <rPr>
        <sz val="10"/>
        <rFont val="Arial"/>
        <family val="2"/>
      </rPr>
      <t xml:space="preserve"> </t>
    </r>
    <r>
      <rPr>
        <sz val="10"/>
        <color indexed="8"/>
        <rFont val="Arial"/>
        <family val="2"/>
      </rPr>
      <t>minimum</t>
    </r>
    <r>
      <rPr>
        <sz val="10"/>
        <rFont val="Arial"/>
        <family val="2"/>
      </rPr>
      <t xml:space="preserve"> </t>
    </r>
    <r>
      <rPr>
        <sz val="10"/>
        <color indexed="8"/>
        <rFont val="Arial"/>
        <family val="2"/>
      </rPr>
      <t>thickness of 5 cm cement concrete 1:2:4 (1 cement isto two coarse sand isto four graded stone aggregate of  20  mm (twenty millimetre) nominal  size), finished with 12mm (twelve millimetre) cement plaster 1:3 (one cement isto three coarse sand) and a coat of neat cement rounding the edge sand making and finishing the outlet complete  within all leads and lifts and as per the direction of Engineer-in-Charge.</t>
    </r>
  </si>
  <si>
    <t>Providing and fixing angle iron door, window, clerestory window frame manufactured from steel section 40 x 40 x 6mm (forty isto forty into six millimetre), including hinges jamb, lock jamb and if required threshold of angle 50 x 25mm (fifty into twenty five millimetre) welded, lugs with split end tails, including steel butt hinges 2.5mm (two point five millimetre) thick with provision for locking arrangement and shock absorber as specified and applying a coat of approved steel primer after pre treatment of surface, all as directed by Engineer in Charge.</t>
  </si>
  <si>
    <t>Providing and fixing in position Collapsible Steel shutter with vertical chanels 20 x 10 x 2 mm (Twenty into ten into two millimetre) and braced with flat iron diagonals 20 x 5 mm (twenty into five millimetre) size with top and bottom rails of T,iron 40 x 40 x 6 mm (forty into forty into six millimetre) with bolts and nuts locking arrangements, stoppers, handles, including applying  priming coat of red lead paint within all leads and lifts as per the directions of Engineer-in-Charge.</t>
  </si>
  <si>
    <t>Providing and fixing M.S. tubular frames for windows and ventilators with hollow section  as approved including MS flats as shown in drawings to recieve fixed glass ,joints mitred and welded and grinded finish profiles required size with 15x3 mm lugs 10 mm long embedded in cement concrete blocks 15x10x10 cm of 1:3:6 (1cement:3 coarse sand:6 graded stone aggregate 20 mm (twenty millimetre) nominal size) or with wooden plugs and screws or rawl plugs and screws or with fixing clips or with bolts and nuts as required including fixing of necessary butt hinges and screws and applying a priming coat of approved steel primers,  within all leads and lifts as per the directions of Engineer-in-Charge.</t>
  </si>
  <si>
    <t>Providing &amp; fixing fly proof wire gauze to windows, clerestory windows &amp; door with M.S. flat 15 x 3 mm and nuts &amp; bolts complete.  within all leads and lifts as per the directions of Engineer-in-Charge.</t>
  </si>
  <si>
    <t>Galvanised M.S. wire gauze with 0.63 mm (zero point six three millimetre) dia wire and 1.4 mm (one point four millimetre) aperture on both side within all leads and lifts as per the directions of Engineer-in-Charge.</t>
  </si>
  <si>
    <t>Providing and fixing steel glazed doors, windows and ventilators of standard rolled steel sections, joints mitred and welded with 16 x 3.15 mm (sixteen into three  point fifteen millimetre) lugs 10 cm (ten centimetre) long embedded in cement concrete blocks of 15 cm x 10 cm x 10 cm (fifteen into ten into ten centimetre)  size of 1:3:6 (one cement isto three sand isto graded stone aggregate 20 mm (twenty millimetre) nominal size) or with wooden plugs and screws or rawl plug and screws or with fixing clips or with bolts and nuts as required and iron fittings, including providingand fixing of glass paneswith glazing clips and special metal sash putty of approved make complete including applying a priming coat of red lead paint. within all leads and lifts as per the directions of Engineer-in-Charge.</t>
  </si>
  <si>
    <t>Fixing with 15 x 3 mm (fifteen into three millimetre) lugs 10 cm (ten centimetre) long embedded in cement concrete block 15x10x10 cm (fifteen into ten into ten centimetre) of Cement Concrete 1:3:6 (one cement isto three coarse sand isto six graded stone aggregate 20 mm (twenty millimetre) nominal size.) within all leads and lifts as per the directions of Engineer-in-Charge.</t>
  </si>
  <si>
    <t>20 mm (twenty millimetre) cement plaster in two coat backing coat 10 mm (ten millimetre) and finishing coat 10 mm (ten milimetre) thick on fair side of brick/stone masonary walls for interior plastering up to floor two level including aamses internal rounded angle chamfers and or rounded angle. Cement mortar 1:4 (one cement isto four sand)</t>
  </si>
  <si>
    <t xml:space="preserve">Cement mortar 1:3 (one Cement isto three Sand) </t>
  </si>
  <si>
    <t>6 mm (six millimetre) cement plaster to ceiling &amp; all floor level. The rate isincluding carriage of materials within all leads and lifts and as per the direction of Engineer-in-Charge.</t>
  </si>
  <si>
    <t>15 mm (fifteen millimetre) thick cement plasters in single coat on fair side of brick/concrete/stone walls for interior/exterior plastering upto all floor level including arises, internal rounded angles, chamfers and or rounded angles not exceeding 80mm (Eighty milimetres) in girth and finished even and smooth with cement mortar 1:6 (one cement isto six sand) including carriage of materials within all leads and lifts and as per the direction of Engineer-in-Charge.</t>
  </si>
  <si>
    <t>15mm (fifteen millimetre)  Cement plaster in single coat on the rough side of brick/ concrete/stone walls for interior plastering upto floor two level including arrises,internal rounded angles,chamfers and/or rounded angles not exceeding 80mm in girth and finished even and smooth including carriage of materials within all leads and lifts and as per the direction of Engineer-in-Charge.</t>
  </si>
  <si>
    <t>Cement mortar I :6 (one cement isto six sand)</t>
  </si>
  <si>
    <r>
      <t>20mm</t>
    </r>
    <r>
      <rPr>
        <sz val="10"/>
        <rFont val="Arial"/>
        <family val="2"/>
      </rPr>
      <t xml:space="preserve">  (twenty millimetre) </t>
    </r>
    <r>
      <rPr>
        <sz val="10"/>
        <color indexed="8"/>
        <rFont val="Arial"/>
        <family val="2"/>
      </rPr>
      <t>thick</t>
    </r>
    <r>
      <rPr>
        <sz val="10"/>
        <rFont val="Arial"/>
        <family val="2"/>
      </rPr>
      <t xml:space="preserve"> </t>
    </r>
    <r>
      <rPr>
        <sz val="10"/>
        <color indexed="8"/>
        <rFont val="Arial"/>
        <family val="2"/>
      </rPr>
      <t>plain</t>
    </r>
    <r>
      <rPr>
        <sz val="10"/>
        <rFont val="Arial"/>
        <family val="2"/>
      </rPr>
      <t xml:space="preserve"> </t>
    </r>
    <r>
      <rPr>
        <sz val="10"/>
        <color indexed="8"/>
        <rFont val="Arial"/>
        <family val="2"/>
      </rPr>
      <t>cement</t>
    </r>
    <r>
      <rPr>
        <sz val="10"/>
        <rFont val="Arial"/>
        <family val="2"/>
      </rPr>
      <t xml:space="preserve"> </t>
    </r>
    <r>
      <rPr>
        <sz val="10"/>
        <color indexed="8"/>
        <rFont val="Arial"/>
        <family val="2"/>
      </rPr>
      <t>mortar</t>
    </r>
    <r>
      <rPr>
        <sz val="10"/>
        <rFont val="Arial"/>
        <family val="2"/>
      </rPr>
      <t xml:space="preserve"> </t>
    </r>
    <r>
      <rPr>
        <sz val="10"/>
        <color indexed="8"/>
        <rFont val="Arial"/>
        <family val="2"/>
      </rPr>
      <t>bands</t>
    </r>
    <r>
      <rPr>
        <sz val="10"/>
        <rFont val="Arial"/>
        <family val="2"/>
      </rPr>
      <t xml:space="preserve"> </t>
    </r>
    <r>
      <rPr>
        <sz val="10"/>
        <color indexed="8"/>
        <rFont val="Arial"/>
        <family val="2"/>
      </rPr>
      <t>in</t>
    </r>
    <r>
      <rPr>
        <sz val="10"/>
        <rFont val="Arial"/>
        <family val="2"/>
      </rPr>
      <t xml:space="preserve"> </t>
    </r>
    <r>
      <rPr>
        <sz val="10"/>
        <color indexed="8"/>
        <rFont val="Arial"/>
        <family val="2"/>
      </rPr>
      <t>cement</t>
    </r>
    <r>
      <rPr>
        <sz val="10"/>
        <rFont val="Arial"/>
        <family val="2"/>
      </rPr>
      <t xml:space="preserve"> </t>
    </r>
    <r>
      <rPr>
        <sz val="10"/>
        <color indexed="8"/>
        <rFont val="Arial"/>
        <family val="2"/>
      </rPr>
      <t>mortar</t>
    </r>
    <r>
      <rPr>
        <sz val="10"/>
        <rFont val="Arial"/>
        <family val="2"/>
      </rPr>
      <t xml:space="preserve"> </t>
    </r>
    <r>
      <rPr>
        <sz val="10"/>
        <color indexed="8"/>
        <rFont val="Arial"/>
        <family val="2"/>
      </rPr>
      <t>1:4</t>
    </r>
    <r>
      <rPr>
        <sz val="10"/>
        <rFont val="Arial"/>
        <family val="2"/>
      </rPr>
      <t xml:space="preserve"> </t>
    </r>
    <r>
      <rPr>
        <sz val="10"/>
        <color indexed="8"/>
        <rFont val="Arial"/>
        <family val="2"/>
      </rPr>
      <t>(one cement isto four  sand) upto 300 mm (three hundred millimetre) width, upto all levels, lifts and leads; as per drawing and directed by Engineer in Charge.</t>
    </r>
  </si>
  <si>
    <t>Pointing on Random rubble uncoursed  stone masonary  with cement mortar 1:3 (one cement isto three sand) within all leads and lifts and as per the direction of Engineer-in-Charge.</t>
  </si>
  <si>
    <t>Applying Birla white wall care putty over plaster surface after thoroughly brushing the surface free from mortar drops, dust, loose materials and other foreign matters sand papered smooth to give final matter finish to the surface complete. within all leads and lifts and as per the direction of Engineer-in-Charge.</t>
  </si>
  <si>
    <t>Finishing wall with weather proof exterior grade emulsion of approved design (Apexultima) or its equivalant on undecorated wall surfaces (two coats) to give an even shade and final finish after throughly cleaning the surface to remove all din, dust and other foreign matter etc including sand paper smooth complete. within all leads and lifts and as per the direction of Engineer-in-Charge.</t>
  </si>
  <si>
    <t>Wall painting (two coats) with acrylic emulsion paint of approved brand and manufacture for interior grade on undecorated concrete/stone/ plastered surfaces to give even shade including thoroughly brushing the surface free from mortar dropping and other foreign matter and sand papered smoothinclind applying putty for levelling the surface. within all leads and lifts and as per the direction of Engineer-in-Charge.</t>
  </si>
  <si>
    <t>Supplying and filling broken/ crushed stone/ brick bats aggregatee chipping of hard stone of 40 mm (forty millimetre) size within all leads and lifts and as per the direction of Engineer-in-Charge.</t>
  </si>
  <si>
    <t>Supplying and fixing cast iron cover with rectangle frame 445 x 610 mm (four hundred forty five into six hundred ten millimetre) (light duty) single seal pattern of the weight of cover to be not less than 23 kg (twenty three kilogramme).  within all leads and lifts and as per the direction of Engineer-in-Charge.</t>
  </si>
  <si>
    <t>Supplying and fixing cast iron cover with out frame for main hole for 500 mm (five hundred millimetre) internal diameter (medium duty) the weight of cover to be not less than 58 kg (fifty eight kilogramme).. within all leads and lifts and as per the direction of Engineer-in-Charge.</t>
  </si>
  <si>
    <t>Providing under layer for plinth protection of 75mm (Seventy five milimetres) thick(un-consolidated)bed of dry brick/stone aggregate 40mm (Forty milimertres) nominal sizes well rammed and consolidated and grouted with fine sand including preparation of ground within all leads, lifts of materials and other incidentals. as per approved drawing, design and as directed by the Engineer-in-Charge.</t>
  </si>
  <si>
    <t>Brick edging (brick laid on edge) to plinth protection with bricks including grouting with cement mortar 1:4 (one cement isto four sand) within all leads, lifts of materials and other incidentals. as per approved drawing, design and as directed by the Engineer-in-Charge.</t>
  </si>
  <si>
    <t>Preparation of sub grade by dressing to combor (Earth work for the cutting involved for sub-grade to be paid for separately depending upon the classification of soil completed as per HP.PWD specifications. within all leads, lifts of materials and other incidentals. as per approved drawing, design and as directed by the Engineer-in-Charge.</t>
  </si>
  <si>
    <t>Providing dry stone Kharanja drain 60 cm (Sixty Centimeter) wide including 25 cm (twenty five centimeter) side stone laid in cement morter 1:6 (one cement isto six sand) complete as per HP PWD Specification within all leads, lifts of materials and other incidentals. as per approved drawing, design and as directed by the Engineer-in-Charge.</t>
  </si>
  <si>
    <t>Consolidation of sub grade with road roller including making good the undulation etc. with earth or quarry soil etc. and rerolling the sub-grade completed as per HP.PWD specifications within all leads, lifts of materials and other incidentals. as per approved drawing, design and as directed by the Engineer-in-Charge.</t>
  </si>
  <si>
    <t>Stone soling properly hand-packed filling interstices with Kharanja stone and consolidating with power road roller to the requested gradient and comber including spreading watering and rolling of binding materials moorum or earth etc. complete as per HP.PWD specification. 100 mm (one hundred millimetre) spread thickness (finished work including materials and labour) within all leads, lifts of materials and other incidentals. as per approved drawing, design and as directed by the Engineer-in-Charge.</t>
  </si>
  <si>
    <r>
      <t>Providing and Fixing to wall ceiling and floor galvaniscd mild steel tubes ,</t>
    </r>
    <r>
      <rPr>
        <b/>
        <sz val="10"/>
        <color theme="1"/>
        <rFont val="Arial"/>
        <family val="2"/>
      </rPr>
      <t xml:space="preserve"> including cutting chases in brickwork, stonework , reinforced concrete(</t>
    </r>
    <r>
      <rPr>
        <sz val="10"/>
        <color theme="1"/>
        <rFont val="Arial"/>
        <family val="2"/>
      </rPr>
      <t>Medium grade) tube fittings and clamps including making good the wall , ceiling and floor   within all leads, lifts of materials and other incidentals. as per approved drawing, design and as directed by the Engineer-in-Charge.</t>
    </r>
  </si>
  <si>
    <t>Providing and Laying in trenches galvanised mild steel tubes (medium grade), tube fitting (Earth work in trenches to be measured and paid for separately) within all leads, lifts of materials and other incidentals. as per approved drawing, design and as directed by the Engineer-in-Charge.</t>
  </si>
  <si>
    <t>Fixing water meter and stop-cock in galvanised mild steel tube including necessary fittings such as mild steel galvanised jam nut, socket, etc. cutting and making long screws complete (water metre and stopcock to be measured and paid for separately)  within all leads and lifts and as per the direction of Engineer-in-Charge</t>
  </si>
  <si>
    <t xml:space="preserve">Constructing brick masonry chamber for under ground inspection chamber at bends with common burnt clay building bricks in cement mortar 1:5(One cement: Five sand) C.I. cover with frame(light duty) 455x610mm(Four hundred fifty five into Six hundred ten milimetres)internal dimensions total weight cover and frame to be not less than 38Kgs (Thirty eight Kilograms) weight of cover 23 Kgs (twenty three kilograms)and weight  of frame 15 Kgs (Fifteen kilograms) RCC top slab with 1:2:4 (One cement: Two sand: Four graded crushed stone aggregate 20mm (Twenty milimetres nominal size) foundation concrete 1:5:10 (One cement: Fiver sand: Ten graded crushed/broken stone aggregate 40mm(Forty milimetres nominal size) inside plastering  15mm ( Fifteen milimetres) thick with cement mortar 1:3 ( One Cement: three sand) finished with a floating coat of neat cement on walls and bed concrete etc. complete inside dimensions 455x610mmx450mm (Four hundred fifty five into Six hundred ten into Four hundred fifty  milimetres) deep within all leads, lifts of materials and other incidentals. as per approved drawing, design and as directed by the Engineer-in-Charge.  </t>
  </si>
  <si>
    <t xml:space="preserve">Constructing chamber 600 mm (six hundred millimetre) x 450 mm (four hundred fifty millimetre) x 600 mm (six hundred millimetre) inside size for water mater complete with C.I. double flap surface box 400 mm x 200 mm x 200 mm (four hundred into two hundred into two hundred millimetre) (in side) with locking arrangement and RCC top slab 1:2:4 mix ( one cement isto two sand isto four graded stone aggregate 20 mm (twenty millimetre) nominal size) 100 mm (one hundred millimetre) thick foundation concrete 1:5:10 mix ( one cement isto five sand isto ten graded stone aggregate 40 mm (forty millimetre) nominal size) and inside plastering with cement mortar 1:3 (one cement isto three sand ) finished with a floating coat of neat cement including curing complete within all leads, lifts of materials and other incidentals. as per approved drawing, design and as directed by the Engineer-in-Charge.  </t>
  </si>
  <si>
    <t>50 mm (fifty millimetre) nominal size</t>
  </si>
  <si>
    <t>75 mm (seventy five millimetre) nominal diameter/size pipe</t>
  </si>
  <si>
    <t xml:space="preserve">providing and fixing PVC fittings and accessories </t>
  </si>
  <si>
    <t>Pebble dash exterior plaster on walls upto a height of 10 (ten) metres above ground level with a mixture of washed pebble or crushed stone aggregate 6mm to 12mm (six millimetre to twelve millimetre) nominal size over and including fresh cement plaster in two coats, backing coat (10mm cement) plaster1:3 (one cement isto three sand) and finishing coat of 10mm cement plaster 1:3 (one cement isto thhree sand) mixed with 10% (ten percent) finely hydrated lime by volume of cement including arrises,chamfers and rounded angles not exceeding 80mm (eighty millimetre) in girth within all leads and lifts and as per the direction of Engineer-in-Charge.</t>
  </si>
  <si>
    <t>Providing plinth protection 50mm (Fifty milimetres) thick cement concrete 1:3:6 (One  cement isto Three sand isto Six  graded crushed stone aggregate 20mm (Twenty milimetres) nominal size) including finishing the top surfaces of concrete smooth within all leads, lifts of materials and other incidentals. as per approved drawing, design and as directed by the Engineer-in-Charge.</t>
  </si>
  <si>
    <t>Providing and filling sand alround the galvanised mild steel tubes and fittings within all leads, lifts of materials and other incidentals. as per approved drawing, design and as directed by the Engineer-in-Charge.</t>
  </si>
  <si>
    <t>With 200 mm (Twenty millimetre) thick walls of brick masonary in ccement mortar 1:5 (one cement isto five sand). within all leads, lifts of materials and other incidentals. as per approved drawing, design and as directed by the Engineer-in-Charge.</t>
  </si>
  <si>
    <t>Providing and fixing sand cast/cast iron spon spigot and socket soil, waste and ventilating pipes (Lead chaulked joined to be measured and paid for separately ) within all leads, lifts of materials and other incidentals. as per approved drawing, design and as directed by the Engineer-in-Charge.</t>
  </si>
  <si>
    <t xml:space="preserve">Providing and fixing castiron holder bats including steel bolts to sand cast iron/cast (spon) iron pipes embeded in and including cement concrete blocks 100 mm x 100 x 100 mm (one hundred millimetre isto one hundred millimetre isto one hundred millimetre) of 1:2:4 mix (onecement isto two sand isto four graded stone aggrgate 20 mm (twenty millimetre) nominal size) including cost of cutting holdes and making good the walls within all leads, lifts of materials and other incidentals. as per approved drawing, design and as directed by the Engineer-in-Charge. </t>
  </si>
  <si>
    <t xml:space="preserve">Providing lead pcaulked joints to sand cast iron cast (spun) iron pipes and fitting including testing of joints within all leads, lifts of materials and other incidentals. as per approved drawing, design and as directed by the Engineer-in-Charge. </t>
  </si>
  <si>
    <t xml:space="preserve">Providing and fixing  M.S. stay and clamps for sand cast iron cast (spun) iron pipes within all leads, lifts of materials and other incidentals. as per approved drawing, design and as directed by the Engineer-in-Charge. </t>
  </si>
  <si>
    <t xml:space="preserve">Cutting chase in stone/brick masonry walls for fixing sand cast iron/cast (spun iron pipes and fittings including making good the same with stone/brick work in cement mortar 1:3 (1 cement :3 sand) within all leads, lifts of materials and other incidentals. as per approved drawing, design and as directed by the Engineer-in-Charge. </t>
  </si>
  <si>
    <t xml:space="preserve">Providing and fixing 100 mm (one hundred millimetre) size 'P' or ' S' trap for water closet (squatting pan) including jointing the trap with the pan and soil pipe in cement mortar 1:1 (1 cement:1 sand ) within all leads, lifts of materials and other incidentals and as directed by the Engineer-in-Charge. </t>
  </si>
  <si>
    <t xml:space="preserve">Providing and fixing vitreous China wash, down water closet (European type. W.C.pan) with integral `p' or `s'trap including jointing the trap with soil pipe in cement mortar 1:1 (1 cement: 1 sand) (Seat and over to be measured and paid for separately) within all leads, lifts of materials and other incidentals and as directed by the Engineer-in-Charge. </t>
  </si>
  <si>
    <t xml:space="preserve">Providing and fixing vitreous China water closet squatting pan (Indain type W.C. pan) size 580 mm (Earth work, bed concrete, foot rest and trap to be measured and paid for separately  within all leads, lifts of materials and other incidentals and as directed by the Engineer-in-Charge. </t>
  </si>
  <si>
    <t xml:space="preserve">providing and fixing 10.0/12.50/15.00 litres vitreous China low level flushing cistern with a pair of C.I. or mild steel brackets, complete with fitting such as Iead valve less syphon, 15 mm (fifteen millimetre) nominal size brass ball valve with polygthene float, C. P. Brass handle unions and couplings for connections with inlet, outlet and overflow pipes, 40 mm (forty millimetre) dia C.P. flush bend including cutting holes in walls and making good the same and connecting the flush bend with cistern and closet (overflow) pipe to he treasured and paid for separately)  within all leads, lifts of materials and other incidentals and as directed by the Engineer-in-Charge. </t>
  </si>
  <si>
    <t xml:space="preserve">Providing and fixing plastic seat (solid/Hollow type) art cover for wash down water closet with C.P. Brass hings and rubber bufers  within all leads, lifts of materials and other incidentals and as directed by the Engineer-in-Charge. </t>
  </si>
  <si>
    <t xml:space="preserve">Providing and fixing automatic flushing cistern with a pair of C.I. or M.S. Brackets complete with fittings including C.I syphonic apparatus, mosquito proof lid, C.P. Brass unions and coupling for connections with inlet,outlet and over-flow pipes including cutting holes and making good the same (overflow pipe to be measured and paid for separately)  within all leads, lifts of materials and other incidentals and as directed by the Engineer-in-Charge. </t>
  </si>
  <si>
    <t xml:space="preserve">Providing and fixing C.P. brass flush pipe/spreaders for urinal with fitting such as unions, clamps etc. (all in C.P. Brass) including cutting holes and making good the same  within all leads, lifts of materials and other incidentals and as directed by the Engineer-in-Charge.  </t>
  </si>
  <si>
    <t xml:space="preserve">Providing and fixing vitreous China wash basin with single hole for pillar tap with C.I. or M.S. brackets painted white including cutting holes and making good the same but excluding fittings  within all leads, lifts of materials and other incidentals and as directed by the Engineer-in-Charge. </t>
  </si>
  <si>
    <t xml:space="preserve">550 mm x 400 mm (five hundred fifty millimetre into four hundred millimetre)  within all leads, lifts of materials and other incidentals and as directed by the Engineer-in-Charge. </t>
  </si>
  <si>
    <t xml:space="preserve">500 mm x 350 mm x 150 mm (five hundred millimetre into three hundred fifty into one hundred fifty millimetre)  within all leads, lifts of materials and other incidentals and as directed by the Engineer-in-Charge. </t>
  </si>
  <si>
    <t xml:space="preserve">Providing and fixing C. P. Brass Waste for wash basin or sink  within all leads, lifts of materials and other incidentals and as directed by the Engineer-in-Charge. </t>
  </si>
  <si>
    <t xml:space="preserve">Providing and fixing C. I. Union for for wash basin or sink  within all leads, lifts of materials and other incidentals and as directed by the Engineer-in-Charge. </t>
  </si>
  <si>
    <t xml:space="preserve">Providing and fixing C. P. Brass S trap for wash basin or sink  within all leads, lifts of materials and other incidentals and as directed by the Engineer-in-Charge. </t>
  </si>
  <si>
    <t xml:space="preserve">Providing and fixing C. P. Bottle trap for wash basin or sink  within all leads, lifts of materials and other incidentals and as directed by the Engineer-in-Charge. </t>
  </si>
  <si>
    <t xml:space="preserve">Providiing and fixing 100 mm (one hundred millimetre) sand cast iron grating for gully, floor or Nahni Trap.  within all leads, lifts of materials and other incidentals and as directed by the Engineer-in-Charge. </t>
  </si>
  <si>
    <t xml:space="preserve">Providing and fixing C.P. brass Towell rail complete with C.P. brass brackets fixed to wooden plugs with C.P. brass  within all leads, lifts of materials and other incidentals and as directed by the Engineer-in-Charge. </t>
  </si>
  <si>
    <t xml:space="preserve">Providing and fixing 600 mm x 450 mm (six hundred millimetre into four hundred fifty millimetre) bevelled edge mirror of superior glass mounted on 6 mm (six millimetre) thick A.C. sheet or plywood sheet and fixed to wooden plugs with C.P. Brass screws and washers  within all leads, lifts of materials and other incidentals and as directed by the Engineer-in-Charge. </t>
  </si>
  <si>
    <t xml:space="preserve">Providing and fixing Robe hook (Vitreous China) within all leads, lifts of materials and other incidentals and as directed by the Engineer-in-Charge. </t>
  </si>
  <si>
    <t xml:space="preserve">Providing and fixing Division Plate for Urinals 600 mm x 300 mm  (six hundred millimetre into three hundred millimetre)  Vitreous China within all leads, lifts of materials and other incidentals and as directed by the Engineer-in-Charge. </t>
  </si>
  <si>
    <t xml:space="preserve">15 mm (fifteen millimetre) dia C.P. brass Bib tap with Capstan head  within all leads, lifts of materials and other incidentals and as directed by the Engineer-in-Charge. </t>
  </si>
  <si>
    <t xml:space="preserve">15 mm (fifteen millimetre) dia C.P. brass Pillar tap with Capstan head within all leads, lifts of materials and other incidentals and as directed by the Engineer-in-Charge. </t>
  </si>
  <si>
    <t xml:space="preserve">Providing and fixing Brass stop cocks within all leads, lifts of materials and other incidentals and as directed by the Engineer-in-Charge. </t>
  </si>
  <si>
    <t xml:space="preserve">Providing and fixing CP Brass Angle valve 15 mm (fifteen millimetre) without nuts and pipes within all leads, lifts of materials and other incidentals and as directed by the Engineer-in-Charge. </t>
  </si>
  <si>
    <t xml:space="preserve">Providing and fixing 15 mm (fifteen millimetre) mixer for kitchen sink with top/bottom winging spout within all leads, lifts of materials and other incidentals and as directed by the Engineer-in-Charge. </t>
  </si>
  <si>
    <t xml:space="preserve">Providing and fixing one hole basin mixing faucet within all leads, lifts of materials and other incidentals and as directed by the Engineer-in-Charge. </t>
  </si>
  <si>
    <t xml:space="preserve">Providing and fixing wall maxing Faucet for shower and Bath with overhead pipe and bath shower within all leads, lifts of materials and other incidentals and as directed by the Engineer-in-Charge. </t>
  </si>
  <si>
    <t xml:space="preserve">Providing and fixing wall bath shower within all leads, lifts of materials and other incidentals and as directed by the Engineer-in-Charge. </t>
  </si>
  <si>
    <t xml:space="preserve">Providing and fixing </t>
  </si>
  <si>
    <t xml:space="preserve">15 mm (fifteen millimetre) spout with Aerator within all leads, lifts of materials and other incidentals and as directed by the Engineer-in-Charge. </t>
  </si>
  <si>
    <t xml:space="preserve">20 mm (twenty millimetre) spout with Aerato within all leads, lifts of materials and other incidentals and as directed by the Engineer-in-Charge. </t>
  </si>
  <si>
    <t xml:space="preserve">Painting G.I. Pipes and fittings with two coats of anticorrosive bitumastic paint of approved quality within all leads, lifts of materials and other incidentals and as directed by the Engineer-in-Charge. </t>
  </si>
  <si>
    <t xml:space="preserve">Providing and filling 40 mm (forty millimetre) diameter pipe sand all-round tge G.I. Pipe in external work within all leads, lifts of materials and other incidentals and as directed by the Engineer-in-Charge. </t>
  </si>
  <si>
    <t>Single stall Urinal with 5 (five) litres C.I. automatic flushing cistern.</t>
  </si>
  <si>
    <t>Range of Two stall  Urinals with 10 (ten) litres C.I. automatic flushing cistern.</t>
  </si>
  <si>
    <t xml:space="preserve">Providing and fixing white glazed fireclay stall urinal with automatic C.I. Flushing cistern (of approved make ) with fittings R.S. or C.I. Brackets standard size C.P. brass flush pipe spreaders with unions and clamps (all in C.P. brass) C.I. Trap with outlet grating and other coupling in C.P. brass including painting of  cistern and fittings, cutting and making good the walls and floors where required within all leads, lifts of materials and other incidentals and as directed by the Engineer-in-Charge. </t>
  </si>
  <si>
    <t xml:space="preserve">Providing and fixing P.V.C. Connection pipe with brass unions within all leads, lifts of materials and other incidentals and as directed by the Engineer-in-Charge. </t>
  </si>
  <si>
    <t>300 mm  (three hundred milliemtre) Length :-</t>
  </si>
  <si>
    <t xml:space="preserve">Providing and fixing brass ball valve (horizontal plunger type) within all leads, lifts of materials and other incidentals and as directed by the Engineer-in-Charge. </t>
  </si>
  <si>
    <t xml:space="preserve">Providing and fixing ferrule including boring and taping the main within all leads, lifts of materials and other incidentals and as directed by the Engineer-in-Charge. </t>
  </si>
  <si>
    <t xml:space="preserve">Painting two coats on G.I. pipes and fittings with aluminium paint over already mixed priming coat both of approved quality for new work within all leads, lifts of materials and other incidentals and as directed by the Engineer-in-Charge. </t>
  </si>
  <si>
    <t xml:space="preserve">Providing and fixing PVC water storage tank of ISI : 12701 marked, G.I. inlet and outlet connection, 15mm nominal bore ball valve and mosquito proof PVC cover with locking arrangement including hoisting up to all heights above ground level within all leads, lifts of materials and other incidentals and as directed by the Engineer-in-Charge. </t>
  </si>
  <si>
    <t>2000 (two thousand) litres net capacity tank</t>
  </si>
  <si>
    <t>Square mouth traps 180mm x 150mm (one hundred eighty into one hundred fifty millimetre) P or R type</t>
  </si>
  <si>
    <t>Round  mouth traps 150mm x 150mm ( one hundred fifty millimetre isto one hundred fifty millimetre) S type</t>
  </si>
  <si>
    <t xml:space="preserve">Providing and laying (to level or slope) and jointing with stiff mixture of cement mortar in proportion 1:2 (1 cement: 2 fine sand) reinforced concrete light duty non- pressure pipes I.S class NP2 or P of the following internal diameters with collars and butt ends prepared for collar joints including testing of joints complete  within all leads, lifts of materials and other incidentals and as directed by the Engineer-in-Charge. </t>
  </si>
  <si>
    <t>450 mm (fouor hundred fifty millimetre)</t>
  </si>
  <si>
    <t>250 mm (two hundred fifty millimetre)</t>
  </si>
  <si>
    <t>150 mm (one hundred fifty millimetre)</t>
  </si>
  <si>
    <t>100 mm (one hundred millimetre)</t>
  </si>
  <si>
    <t>Providing 200mm (two hundred fifty millimetre) wide cast iron rungs with chequred or ribbed non slip surface including fixing in manholes with 200mm x 200mm x 100mm (two hundred millimetre into two hundred millimetre into one hundred millimetre) cement concrete 1:3:6( one cement isto three sand isto six graded stone aggregate 20mm (twenty millimetre) nominal size) within all leads, lifts of materials and other incidentals. as per approved drawing, design and as directed by the Engineer-in-Charge.</t>
  </si>
  <si>
    <t>Making connections of drain or sewer line with existing manhole including breaking into and making good the walls, floors with cement concrete 1:2:4 ( 1cement:2 sand: 4 graded stone aggregate 20mm nominal size) cement plastered on both sides with cement mortar 1:3 (1 cement: 3 sand) finished with a floating coat of neat cement and making necessary channels with cement concrete 1:2:4 ( 1cement:2 sand: 4 graded stone aggregate 20mm nominal size)  for the drain complete within all leads, lifts of materials and other incidentals. as per approved drawing, design and as directed by the Engineer-in-Charge.</t>
  </si>
  <si>
    <t>For pipes 100mm to 150 mm (one hundred millimetre to one hundred fifty millimetre)internal dia/ nominal size  within all leads, lifts of materials and other incidentals. as per approved drawing, design and as directed by the Engineer-in-Charge.</t>
  </si>
  <si>
    <t>For pipes 250mm to 300 mm (two hundred fifty millimetre to three hundred millimetre) internal dia/ nominal size. within all leads, lifts of materials and other incidentals. as per approved drawing, design and as directed by the Engineer-in-Charge.</t>
  </si>
  <si>
    <t>Providing and fixing 110 mm (one hundred ten millimetre) dia. high pressure PVC spigot and socket waste and ventilating pipe ISI marked including fixing with approved adhesive etc complete  within all leads, lifts of materials and other incidentals. as per approved drawing, design and as directed by the Engineer-in-Charge.</t>
  </si>
  <si>
    <t>Providing and fixing  110 mm (one hundred ten millimetre) dia. PVC Cowl in waste and ventilating pipes ISI marked including fixing with approved adhesive etc complete within all leads, lifts of materials and other incidentals. as per approved drawing, design and as directed by the Engineer-in-Charge.</t>
  </si>
  <si>
    <t>Noise Quality-One location at project site (one sample pre construction and 6 (six) samples during construction   phase; total 7 (seven) samples)  within all leads, lifts of materials and other incidentals. as per approved drawing, design and as directed by the Engineer-in-Charge.</t>
  </si>
  <si>
    <t>Water Quality- One ground water sample from construction site  (one sample pre construction and 6  (six) samples during construction   phase; total 7 (seven) samples) within all leads, lifts of materials and other incidentals. as per approved drawing, design and as directed by the Engineer-in-Charge.</t>
  </si>
  <si>
    <t>Air Quality -one location at CLC site, thrice a year, for initial 2 (Two) years  ( 3 (three) samples a year, total 6  (six)  samples)   within all leads, lifts of materials and other incidentals. as per approved drawing, design and as directed by the Engineer-in-Charge.</t>
  </si>
  <si>
    <t>Water Quality -one  ground water sample at CLC site, thrice a year, for initial 2 (two) years  ( 3 (three) samples a year, total 6  (six)  samples)  within all leads, lifts of materials and other incidentals. as per approved drawing, design and as directed by the Engineer-in-Charge.</t>
  </si>
  <si>
    <t>Noise Quality- one location at CLC site, thrice a year; for initial 2 (two) years (3 (three) samples a year, total 6  (six) samples)   within all leads, lifts of materials and other incidentals. as per approved drawing, design and as directed by the Engineer-in-Charge.</t>
  </si>
  <si>
    <t>Capacity Building Expenses (5 (five) Sessions)   within all leads, lifts of materials and other incidentals. as per approved drawing, design and as directed by the Engineer-in-Charge.</t>
  </si>
  <si>
    <t>Wiring for light plug with 2x4 Sq. mm. PVC insulated heat resistant flame retardant (HRFR) and low smoke single core (flexible) copper conductor cable in surface/recessed PVC conduit along with 1 No.4 Sq.mm. HRFRLS/PVC insulated single core copper conductor cable for earthing as required. within all leads, lifts of materials and other incidentals. as per approved drawing, design and as directed by the Engineer-in-Charge.</t>
  </si>
  <si>
    <t>Wiring for circuit/sub-main with following size PVC insulated heat resistant flame retardant (HRFR) and low smoke single core (flexible) copper conductor cable in surface/recessed PVC conduit along with 1 No. HRFRLS/PVC insulated single core copper conductor cable of same size for earthing as required within all leads, lifts of materials and other incidentals. as per approved drawing, design and as directed by the Engineer-in-Charge.</t>
  </si>
  <si>
    <t>Supplying and drawing LAN cable CAT 5E, solid copper conductor protected with PVC sheath in the existing surface / recessed, steel / PVC conduit as required within all leads, lifts of materials and other incidentals. as per approved drawing, design and as directed by the Engineer-in-Charge.</t>
  </si>
  <si>
    <t>Supplying and fixing of following sizes of PVC conduit along with the accessories in surface / recess including cutting the wall and making good the same in case of recessed conduit as required within all leads, lifts of materials and other incidentals. as per approved drawing, design and as directed by the Engineer-in-Charge.</t>
  </si>
  <si>
    <t>Supplying &amp; fixing of G.I. modular boxes of following sizes along with modular base and cover plate for modular switches in recess as required within all leads, lifts of materials and other incidentals. as per approved drawing, design and as directed by the Engineer-in-Charge.</t>
  </si>
  <si>
    <t>Supplying and fixing following rating Modular switch /socket in the existing switch box / cover plate including connections etc. as required within all leads, lifts of materials and other incidentals. as per approved drawing, design and as directed by the Engineer-in-Charge.</t>
  </si>
  <si>
    <t>Supplying &amp; fixing following size modular base and cover plate on the existing modular metal boxes as required within all leads, lifts of materials and other incidentals. as per approved drawing, design and as directed by the Engineer-in-Charge.</t>
  </si>
  <si>
    <t>Supplying &amp; fixing Modular blanking plate on the existing modular metal box as required within all leads, lifts of materials and other incidentals. as per approved drawing, design and as directed by the Engineer-in-Charge.</t>
  </si>
  <si>
    <t>Supplying and fixing stepped type Modular fan regulator on the existing modular box including making connections etc. as required within all leads, lifts of materials and other incidentals. as per approved drawing, design and as directed by the Engineer-in-Charge.</t>
  </si>
  <si>
    <t>Supplying and fixing ceiling rose on the existing junction box / wooden block including connections etc. as required within all leads, lifts of materials and other incidentals. as per approved drawing, design and as directed by the Engineer-in-Charge.</t>
  </si>
  <si>
    <t>Carriage of ceiling fan and regulator/exhaust fan from store to site within all leads, lifts of materials and other incidentals. as per approved drawing, design and as directed by the Engineer-in-Charge.</t>
  </si>
  <si>
    <t>Numbering of ceiling fan and regulator/ exhaust fan /fluorescent fitting as required within all leads, lifts of materials and other incidentals. as per approved drawing, design and as directed by the Engineer-in-Charge.</t>
  </si>
  <si>
    <t>Extra for fixing the louvers/shutters complete with frame for exhaust fans of all sizes as required within all leads, lifts of materials and other incidentals. as per approved drawing, design and as directed by the Engineer-in-Charge.</t>
  </si>
  <si>
    <t>Supplying and fixing Aluminum alloy or wrought aluminium strip bus-bars, suitable for 200 Amp. 415 volts capacity 4 No. each of cross-sectional area (38mmx6mm), in the existing enclosure or cubical panel with all accessories including connections etc. as required within all leads, lifts of materials and other incidentals. as per approved drawing, design and as directed by the Engineer-in-Charge.</t>
  </si>
  <si>
    <t>Providing and fixing following rating and breaking capacity MCCB in the existing cubical panel board including drilling holes in the cubicle panel, making connections, etc. as required within all leads, lifts of materials and other incidentals. as per approved drawing, design and as directed by the Engineer-in-Charge.</t>
  </si>
  <si>
    <t>Supplying and fixing of following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earthing etc. as required within all leads, lifts of materials and other incidentals. as per approved drawing, design and as directed by the Engineer-in-Charge.</t>
  </si>
  <si>
    <t>Extra for using salt and charcoal for pipe earth electrode complete as required within all leads, lifts of materials and other incidentals. as per approved drawing, design and as directed by the Engineer-in-Charge.</t>
  </si>
  <si>
    <t>Riveting, sweating and soldering of copper/ G.I. tape ( with another copper/G.I. tape, base of the finial or any other metallic object) as required within all leads, lifts of materials and other incidentals. as per approved drawing, design and as directed by the Engineer-in-Charge.</t>
  </si>
  <si>
    <t>Providing, laying and fixing of one No. aluminium conductor, PVC insulated and PVC sheathed, armoured/XLPE power cable, working voltage 1100 volts grade on surface etc. of the required size within all leads, lifts of materials and other incidentals. as per approved drawing, design and as directed by the Engineer-in-Charge.</t>
  </si>
  <si>
    <t>Providing and installation of stationary storage type Electric water heater (Geyser) of various sizes by means of Expansion-bolts with nuts and washers, including embedding of expansion-bolts in the wall, providing and fixing of Nonreturn valve, Dead weight safety valve, 2 No C.P. connection rods 18" long, making good the damages, electrical connections, safety valve connections, testing and commissioning etc. as required within all leads, lifts of materials and other incidentals. as per approved drawing, design and as directed by the Engineer-in-Charge.</t>
  </si>
  <si>
    <t>Providing and installation of exhaust fan of following sizes in the existing opening, including making the hole to suit the size of the above fan, making good the damages, connections, testing and commissioning etc. as required within all leads, lifts of materials and other incidentals. as per approved drawing, design and as directed by the Engineer-in-Charge.</t>
  </si>
  <si>
    <t>Providing and fixing following type of surface mounting with white finished housing powder coated Square and Round type LED Luminaire complete with all accessories, connections, testing and commissioning etc. as required within all leads, lifts of materials and other incidentals. as per approved drawing, design and as directed by the Engineer-in-Charge.</t>
  </si>
  <si>
    <t>Providing and fixing following type of recess mounting with high power factor Square and Round type LED Luminaire complete with all accessories, connections, testing and commissioning etc. as required within all leads, lifts of materials and other incidentals. as per approved drawing, design and as directed by the Engineer-in-Charge.</t>
  </si>
  <si>
    <t>Supplying and fixing of fancy wall bracket containing thread type CFL lamp holder (s) of all sizes and shapes, complete with all accessories but excluding CFL lamp including making connections, testing etc. as required within all leads, lifts of materials and other incidentals. as per approved drawing, design and as directed by the Engineer-in-Charge.</t>
  </si>
  <si>
    <t>Supplying and fixing of Bulk head fitting of all sizes and shapes, containing one no. thread type CFL lamp holder(s) complete with all accessories but excluding CFL lamp including making connections, testing etc. as required within all leads, lifts of materials and other incidentals. as per approved drawing, design and as directed by the Engineer-in-Charge.</t>
  </si>
  <si>
    <t>Recessed soap tray 150 mm (one hundred fifty millimetre)x 150 mm (one hundred fifty millimetre)size.</t>
  </si>
  <si>
    <t>Range of Three stall Urinals with 15 (fifteen) litres C.I. automatic flushing cistern.</t>
  </si>
  <si>
    <t xml:space="preserve">Providing and fixing stoneware gully trap grade 'A" complete with CI grating , brick masonary chamber in cement mortar 1:5 (one isto five) and water tight CI cover with frame of size 300mm x 300mm (three hundred millimetre into three hundred millimetre) (inside) the weight of the cover to be not less than 4.53 kg (four point five three kilogramme) and thr frame to be not less than 2.72 kg (two point seven two kilogramme) within all leads, lifts of materials and other incidentals and as directed by the Engineer-in-Charge. </t>
  </si>
  <si>
    <t>Wiring for light point / fan point / exhaust fan / call bell point with 1.5 Sq. mm. (one point five square millimetre) PVC insulated heat resistant flame retardant (HRFR) and low smoke single core (flexible) copper conductor cable in surface/recessed PVC conduit with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t>
  </si>
  <si>
    <t>Wiring for twin control light point with 1.5 Sq. mm (one point five square millimetre). PVC insulated heat resistant flame retardant (HRFR) and low smoke single core (flexible) copper conductor cable in surface/recessed PVC conduit, with 2-way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t>
  </si>
  <si>
    <t>Wiring for light plug with 2x1.5 Sq. mm (two into one point five square millimetre). PVC insulated heat resistant flame retardant (HRFR) and low smoke single core (flexible) copper conductor cable in surface/recessed PVC conduit along with 1 No. (one Number) 1.5 Sq.mm (one point five square millimetre). HRFRLS/PVC insulated single core copper conductor cable for earthing as required. within all leads, lifts of materials and other incidentals. as per approved drawing, design and as directed by the Engineer-in-Charge.</t>
  </si>
  <si>
    <t>Wiring for light plug with 4x4 Sq. mm. PVC insulated heat resistant flame retardant (HRFR) and low smoke single core (flexible) copper conductor cable in surface/recessed PVC conduit along with 2 No. 4 Sq.mm (four square millimetre). HRFRLS/PVC insulated single core copper conductor cable for earthing as required. within all leads, lifts of materials and other incidentals. as per approved drawing, design and as directed by the Engineer-in-Charge.</t>
  </si>
  <si>
    <t>2 x 1.5 Sq.mm. (two into one point five square millimetre)</t>
  </si>
  <si>
    <t>2 x 6 Sq.mm. (two into six square millimetre)</t>
  </si>
  <si>
    <t>Wiring for circuit / sub-main with 4x10 Sq. mm. (four into ten square millimetre) PVC insulated heat resistant flame retardant (HRFR) and low smoke single core (flexible) copper conductor cable in surface/recessed PVC conduit along with 2 (two) No.10 Sq.mm. (ten square millimetre) (4x10+2x10) HRFRLS/PVC insulated single core copper conductor cable for earthing as required within all leads, lifts of materials and other incidentals. as per approved drawing, design and as directed by the Engineer-in-Charge.</t>
  </si>
  <si>
    <t>Supplying and drawing following pair of Fire Retardant, PVC insulated 0.5 sq.mm (zero point five square millimetre). (FR-Flexible) copper conductor, flat, unarmoured, telephone cable in existing surface / recessed, steel / PVC conduit as required within all leads, lifts of materials and other incidentals. as per approved drawing, design and as directed by the Engineer-in-Charge.</t>
  </si>
  <si>
    <t>2 (two) Pair</t>
  </si>
  <si>
    <t>2 (two) modules (78 mmx78 mmx50 mm) (seventy eight millimetre into seventy eight millimetre into fifty millimetre )</t>
  </si>
  <si>
    <t>4 (four) modules (140 mm x78 mmx50 mm)  (one hundred forty millimetre into seventy eight millimetre into fifty millimetre )</t>
  </si>
  <si>
    <t>6 (Six) modules (205 mmx78 mmx50 mm) (two hundred five millimetre into seventy eight millimetre into fifty millimetre )</t>
  </si>
  <si>
    <t>S.P. 5/ 6 (five / six)  Amps one way Modular switch.</t>
  </si>
  <si>
    <t>S.P. 5/ 6 (five / six) Amps two way Modular switch.</t>
  </si>
  <si>
    <t>S.P. 15/ 16 (fifteen / sixteen) Amps one way Modular switch.</t>
  </si>
  <si>
    <t>5 pin, 5/ 6 (five / six) Amps Modular socket outlet.</t>
  </si>
  <si>
    <t>6 pin,15/16 (fifteen / sixteen) Amps Modular socket outlet.</t>
  </si>
  <si>
    <t>Modular base and cover plate, 2 (two) module</t>
  </si>
  <si>
    <t>Modular base and cover plate, 4 (four) module</t>
  </si>
  <si>
    <t>Modular base and cover plate, 6 (six) module</t>
  </si>
  <si>
    <t>Supplying and erection of following depth sheet metal cubical pedestal of suitable dimensions with plus-minus 5 cm variation, made from 1.6 mm (one point six millimetre) thick M.S. sheet duly fabricated in a segregated manner for housing of switch fuse units, by welding each compartment on five sides &amp; front side hinged, complete with locking arrangement, with sufficient No. vertical and horizontal intermediate switchgear housing compartments. The cubical pedestal shall have cable entry box at one or two sides, with epoxy powder coated approved paint and bonding to the existing earth etc. The same shall be erected in the 1:2:4 cement concrete plat-form of suitable dimensions 15 cm (fifteen centimetre) high from ground level and 45 cm (forty five centimetre) thick. The cubical pedestal shall be 15 cm (fifteen centimetre) from the top of cement concrete plat-form within all leads, lifts of materials and other incidentals. as per approved drawing, design and as directed by the Engineer-in-Charge.</t>
  </si>
  <si>
    <t>300 mm (three hundred millimetre) deep (nominal)</t>
  </si>
  <si>
    <t>Supplying and fixing copper strip bus-bars suitable for 100 (one hundred) Amp. 240 (two hundred forty) volts capacity 2 (two) No. each of cross-sectional area (25.4mmx3.17mm) (Twenty five point four millimetre into three point one seven millimetre),in the existing enclosure with all accessories including connections etc. as required within all leads, lifts of materials and other incidentals. as per approved drawing, design and as directed by the Engineer-in-Charge.</t>
  </si>
  <si>
    <t>40/100 (forty / one hundred) Amp - 16 (sixteen) KA</t>
  </si>
  <si>
    <t>125 (one hundred twenty five)  Amp - 16 (sixteen) KA</t>
  </si>
  <si>
    <t>Supplying and erection of 6 (six) amps. to 32 (thirty two) amps. rating, 10 (ten) KA breaking capacity, 240 (two hundred forty) volts, 'C' curves, miniature circuit breaker of following poles in the existing MCB DB complete with connections etc. as required within all leads, lifts of materials and other incidentals. as per approved drawing, design and as directed by the Engineer-in-Charge.</t>
  </si>
  <si>
    <t>25 (twenty five) Amps. Cat-A</t>
  </si>
  <si>
    <t>Supplying and fixing following rating, double pole (single phase &amp; neutral) 240 (two hundred forty) volts, residual current circuit breaker (RCCB), having a sensitivity current up to 300 (three hundred) miliampers in the existing MCB DB complete with connections, testing and commissioning etc. as required within all leads, lifts of materials and other incidentals. as per approved drawing, design and as directed by the Engineer-in-Charge.</t>
  </si>
  <si>
    <t>Supplying and fixing 20 (twenty) Amps, 240 (two hundred forty)  volts, SPN industrial socket outlet, 2-pole &amp; earth, metal enclosed plug top, sheet steel outlet, 2 (two)-pole &amp; earth, metal enclosed plug top, sheet steel enclosure, suitable to accommodate a 20 (twenty) Amp SPN-MCB/DP, on surface or in recess, with chained metal cover for the socket outlet, complete with connections, testing and commissioning etc. as required within all leads, lifts of materials and other incidentals. as per approved drawing, design and as directed by the Engineer-in-Charge.</t>
  </si>
  <si>
    <t>Double door -8 (eight) way</t>
  </si>
  <si>
    <t>Double door -12 (twelve) way</t>
  </si>
  <si>
    <t>Supplying and fixing of following way triple pole and neutral, sheet steel MCB distribution board, 415 (four hundred fifteen) volts, on surface / recess, with provision to mount 8 (eight) module incomer, 2 (two) module sub-incomer and SP MCBs as outgoing, complete with tinned copper bus- bar, wire-set, neutral link, earth bar, dinbar, detachable gland plate, cable, identification labels interconnections, phosphatized and powder painted, including earthing etc. as required within all leads, lifts of materials and other incidentals. as per approved drawing, design and as directed by the Engineer-in-Charge.</t>
  </si>
  <si>
    <t>Double door -2 x 6 (two into six) way (8+6+18) horizontal type</t>
  </si>
  <si>
    <t>Double door -2 x 8 (two into eight) way (8+6+24) horizontal type</t>
  </si>
  <si>
    <t>Earthing with G.I earth pipe 4.5 (four point five) mtr. long and 40mm (forty millimetre) dia, including accessories and providing masonry enclosure with cover plate having locking arrangement and watering pipe etc. ( but without charcoal or coke and salt ) complete as required. ( for Lightning Conductor) within all leads, lifts of materials and other incidentals. as per approved drawing, design and as directed by the Engineer-in-Charge.</t>
  </si>
  <si>
    <t>Providing and fixing 6 (six) SWG 4 mm (four millimetre) dia. G.I. wire on surface or in recess for loop earthing as required within all leads, lifts of materials and other incidentals. as per approved drawing, design and as directed by the Engineer-in-Charge.</t>
  </si>
  <si>
    <t>Providing and fixing 6 (Six) SWG 4 mm (four millimetre) dia. G.I. wire on surface or in recess for loop earthing along with existing surface/recessed conduit/sub-main wiring/cable as required within all leads, lifts of materials and other incidentals. as per approved drawing, design and as directed by the Engineer-in-Charge.</t>
  </si>
  <si>
    <t>Providing and fixing of lightning conductor finial, made of 25 mm (twenty five millimetre) dia. 300 mm long G.I. tube, having single prong at top, with 85 mm (eighty five millimetre) dia 6 mm (six millimetre)  thick copper base plate including holes etc. complete as required within all leads, lifts of materials and other incidentals. as per approved drawing, design and as directed by the Engineer-in-Charge.</t>
  </si>
  <si>
    <t>Supplying and fixing G.I. tape 20mmx3mm (twenty millimetre into three millimetre) thick on parapet or surface of wall for lightning conductor as required ( for vertical run) within all leads, lifts of materials and other incidentals. as per approved drawing, design and as directed by the Engineer-in-Charge.</t>
  </si>
  <si>
    <t>Supplying and fixing G.I. tape 20mmx3mm (twenty millimetre into three millimetre) thick on parapet or surface of wall for lightning conductor as required ( for horizontal run) within all leads, lifts of materials and other incidentals. as per approved drawing, design and as directed by the Engineer-in-Charge.</t>
  </si>
  <si>
    <t>Providing and fixing M.V.danger notice plate of 200 mm x 150 mm (two hundred millimetre into one hundred fifty millimetre)made of mild steel at least 2 mm (two millimetre) thick, and vitreous enameled white on both sides and with inscription in signal red color on front side as required. within all leads, lifts of materials and other incidentals. as per approved drawing, design and as directed by the Engineer-in-Charge.</t>
  </si>
  <si>
    <t>Providing and laying of one No. aluminium conductor, PVC insulated and PVC sheathed, armoured/XLPE power cable, working voltage 1100 (eleven hundred) volts grade direct in ground; to be laid 1 (one) meter below the ground level including excavation sand cushioning, protective covering and refilling the trench etc. of the required size within all leads, lifts of materials and other incidentals. as per approved drawing, design and as directed by the Engineer-in-Charge.</t>
  </si>
  <si>
    <t>Armoured cable 4 sq. mm (four square millimetre) (twin core)</t>
  </si>
  <si>
    <t>Armoured cable 6 sq. mm (six square millimetre) (twin core)</t>
  </si>
  <si>
    <t>Armoured cable 16 sq. mm (sixteen square millimetre) (four core)</t>
  </si>
  <si>
    <t>Armoured cable 35 sq. mm (thirty five square millimetre) (3.5 core)</t>
  </si>
  <si>
    <t>10 (ten) Liter capacity water heater (Cat-A)</t>
  </si>
  <si>
    <t>Gate post top lantern - CFL 26 (twenty six) watt.</t>
  </si>
  <si>
    <t>Supplying and erection of Galvanized Iron (G.I.) pipe pole 'A' quality of suitable length and dia. 4.47 mm (four point four seven millimetre) thickness, including fixing up to a given depth below G/L.The hole of excavation about 30 cm (thirty centimetre) dia. and given depth to be filled in up to 15 cm (fifteen centimetre) below G/L with 1:3:6 cement concrete (one cement isto three sand isto six graded / crushed stone aggregate) and there above plinth with 1:2:4 cement concrete (one cement isto two sand isto four graded / crushed stone aggregate) up to a height of 45 cm (forty five centimetre) from G/L. The radial thickness of the plinth above G/L should not be less than 6.35 cm (six point three five centimetre) and sufficient to completely flush a 180 mmx100 mmx 45 mm  (one hundred eighty into one hundred into forty five millimetre) deep, glass filled Nylan F.R. grade box for housing a 16 (sixteen) Amp. MCB, the outer surface of the plinth to be finished with 1:3(one sand isto three sand) cement plaster 6 mm (six millimetre) thick, the fuse-box shall have a water tight cover, including painting of pole with two coats of approved color, brand and manufacture of paint over a priming coat complete in all respects as required within all leads, lifts of materials and other incidentals. as per approved drawing, design and as directed by the Engineer-in-Charge.</t>
  </si>
  <si>
    <t>4 Meter long having nominal bore dia. 65 mm (sixty five millimetre) planting depth 80 cm (thirty centimetre)  with pit depth 95 cm (ninety five centimetre) within all leads, lifts of materials and other incidentals. as per approved drawing, design and as directed by the Engineer-in-Charge.</t>
  </si>
  <si>
    <t>Supplying and fixing of integral CFL Post Top Lantern of following capacity, cast aluminium spigot, spun aluminium canopy, opal acrylic diffuser, complete with all accessories but excluding CFL lamp including making connections, testing etc. as required. within all leads, lifts of materials and other incidentals. as per approved drawing, design and as directed by the Engineer-in-Charge.</t>
  </si>
  <si>
    <t>Fixed type wall bracket 150 (one hundred fifty) dia, single lamp.(Category-A)</t>
  </si>
  <si>
    <t>Exhaust Fan, Heavy duty, 300 mm (three hundred millimetre) sweep</t>
  </si>
  <si>
    <t>Providing, Installation, testing and commissioning of ceiling fan with regulator, including wiring the down rods of standard length (up to 30 cm) with 16/0.20 mm (sixteen / zero point twenty millimetre) twin twisted flexible, cotton braided, copper cable, including providing and fixing phenolic laminated sheet cover on the fan box and earthing etc. as required within all leads, lifts of materials and other incidentals. as per approved drawing, design and as directed by the Engineer-in-Charge.</t>
  </si>
  <si>
    <t>Ceiling Fan 1200 mm (one thousand two hundred millimetre) sweep, Category-A</t>
  </si>
  <si>
    <t>Providing and laying damp proof course 50mm thick with cement concrete 1:2:4 (1 cement:2 sand:4 graded stone aggregate 20mm nominal size) and curing complete with in all leads, lifts and other incidentals as per entire specification of the Engineer - in -charge.</t>
  </si>
  <si>
    <t>Mouldings as in cornices, window sills etc with in all leads, lifts and other incidentals as per entire specification of the Engineer - in -charge.</t>
  </si>
  <si>
    <t>under 20 cm (Twenty centimeter) wide. with in all leads, lifts and other incidentals as per entire specification of the Engineer - in -charge.</t>
  </si>
  <si>
    <t>Vertical fins and vertical sun breakers with in all leads, lifts and other incidentals as per entire specification of the Engineer - in -charge.</t>
  </si>
  <si>
    <t>Chulhah hoods, weather shades, chajjas, corbels etc including edges with in all leads, lifts and other incidentals as per entire specification of the Engineer - in -charge.</t>
  </si>
  <si>
    <t>Cornices and mouldings with in all leads, lifts and other incidentals as per entire specification of the Engineer - in -charge.</t>
  </si>
  <si>
    <t>Where inclination to horizontal does not exceed 30 (thirty) degree with in all leads, lifts and other incidentals as per entire specification of the Engineer - in -charge.</t>
  </si>
  <si>
    <t>Sloping or battering surfaces including folded plates with in all leads, lifts and other incidentals as per entire specification of the Engineer - in -charge.</t>
  </si>
  <si>
    <t>Column, pillars, posts and struts. with in all leads, lifts and other incidentals as per entire specification of the Engineer - in -charge.</t>
  </si>
  <si>
    <t>Square, rectangular or polygonal in plan. with in all leads, lifts and other incidentals as per entire specification of the Engineer - in -charge.</t>
  </si>
  <si>
    <t>Circular or curved in plan. with in all leads, lifts and other incidentals as per entire specification of the Engineer - in -charge.</t>
  </si>
  <si>
    <t>Foundations, footings &amp; bases of columns etc., and mass concrete. with in all leads, lifts and other incidentals as per entire specification of the Engineer - in -charge.</t>
  </si>
  <si>
    <t>Flat surfaces such as soffits of suspended floors, roofs, landing and the like.  with in all leads, lifts and other incidentals as per entire specification of the Engineer - in -charge.</t>
  </si>
  <si>
    <r>
      <t>Item</t>
    </r>
    <r>
      <rPr>
        <b/>
        <sz val="10"/>
        <rFont val="Arial"/>
        <family val="2"/>
      </rPr>
      <t xml:space="preserve"> </t>
    </r>
    <r>
      <rPr>
        <b/>
        <sz val="10"/>
        <color indexed="8"/>
        <rFont val="Arial"/>
        <family val="2"/>
      </rPr>
      <t>Description</t>
    </r>
  </si>
  <si>
    <t>Providing throating or plaster drip and moulding to RCC chajja within all leads, lifts of materials and other incidentals as per approved drawing, design and as directed by the Engineer-in-Charge.</t>
  </si>
  <si>
    <t>2nd Class Brick work using common burnt clay building bricks in foundation and plinth in Superstructure above plinth level upto all levels.lift and lead as per the direction of the Engineer-in-Charge including carriage of materials. cement mortar 1:6 ( one Cement isto six Sand) within all leads, lifts of materials and other incidentals as per approved drawing, design and as directed by the Engineer-in-Charge.</t>
  </si>
  <si>
    <t>cement mortar 1:4 ( one Cement isto four Sand) within all leads, lifts of materials and other incidentals as per approved drawing, design and as directed by the Engineer-in-Charge.</t>
  </si>
  <si>
    <t>Extra for stone work in plain Ashlar Cyclopean or Ashlar punched; at all levels within all leads, lifts of materials and other incidentals as per approved drawing, design and as directed by the Engineer-in-Charge.</t>
  </si>
  <si>
    <t>Kerbs, steps and the like within all leads, lifts of materials and other incidentals as per approved drawing, design and as directed by the Engineer-in-Charge.</t>
  </si>
  <si>
    <t>75</t>
  </si>
  <si>
    <t>Cement mortar I :6 (one cement isto six sand) within all leads and lifts and as per the direction of Engineer-in-Charge.</t>
  </si>
  <si>
    <t>Extra over plastering for finishing with a floating coat of neat cement slurry. within all leads and lifts and as per the direction of Engineer-in-Charge.</t>
  </si>
  <si>
    <t>Extra over plastering for providing and mixing waterproofing materials in cement mortar in proportion recommended by manufacturers. within all leads and lifts and as per the direction of Engineer-in-Charge.</t>
  </si>
  <si>
    <t>160</t>
  </si>
  <si>
    <t xml:space="preserve">One Year </t>
  </si>
  <si>
    <t>Stair cases with sloping or stepped soffits excluding landing with in all leads, lifts and other incidentals as per entire specification of the Engineer - in -charge.</t>
  </si>
  <si>
    <t>Beams, cantilevers, girders and lintels.  with in all leads, lifts and other incidentals as per entire specification of the Engineer - in -charge.</t>
  </si>
  <si>
    <t>Providing and laying cement concrete 1:1.5:3 (One cement one and half sand : three graded stone aggregate 20rnm nominal size)and curing complete excluding cost of form work and reinforcement for reinforced concrete ,including carriage of materials upto all leads and lifts and as per the direction of Engineer-in-Charge</t>
  </si>
  <si>
    <t>Walls (any thickness but not less than 0.1 m thickness), columns, attached pillasters buttereses plinth and string courses etc. from top of foundation level up to all floor level within all leads and lifts and as per the direction of Engineer-in-Charge</t>
  </si>
  <si>
    <t>Columns, pillars, posts and struts in all floor levels within all leads and lifts and as per the direction of Engineer-in-Charge</t>
  </si>
  <si>
    <t>Foundations, footings &amp; bases of columns etc., and mass concrete within all leads and lifts and as per the direction of Engineer-in-Charge</t>
  </si>
  <si>
    <t>Suspended floors, roofs, landings and shelves and their support balconies, beams, girders, bressumers and cantilevers in all floor levels within all leads and lifts and as per the direction of Engineer-in-Charge</t>
  </si>
  <si>
    <t>Stair cases (except spiral stair cases) excluding landing but including preparing to the surface and finishing of nosing in all floor levels within all leads and lifts and as per the direction of Engineer-in-Charge</t>
  </si>
  <si>
    <t>String courses, coping bed plates, anchor blocks, plain window sills and the like within all leads and lifts and as per the direction of Engineer-in-Charge</t>
  </si>
  <si>
    <t>Providing reinforced concrete eaves board 25mm (Twenty five millimetre) thick and 15cm (fifteen centimetre) to 30 cm (thirty centimetre) wide in cement concrete 1:2:4 (one cement isto two sand isto four graded stone aggregate 20mm (twenty millimetre) nominal size) and curing complete, upto all levels including centring and form work, excluding the cost of reinforcement within all leads and lifts and as per the direction of Engineer-in-Charge</t>
  </si>
  <si>
    <r>
      <t>Applying</t>
    </r>
    <r>
      <rPr>
        <sz val="10"/>
        <rFont val="Arial"/>
        <family val="2"/>
      </rPr>
      <t xml:space="preserve"> </t>
    </r>
    <r>
      <rPr>
        <sz val="10"/>
        <color indexed="8"/>
        <rFont val="Arial"/>
        <family val="2"/>
      </rPr>
      <t>a</t>
    </r>
    <r>
      <rPr>
        <sz val="10"/>
        <rFont val="Arial"/>
        <family val="2"/>
      </rPr>
      <t xml:space="preserve"> </t>
    </r>
    <r>
      <rPr>
        <sz val="10"/>
        <color indexed="8"/>
        <rFont val="Arial"/>
        <family val="2"/>
      </rPr>
      <t>coat</t>
    </r>
    <r>
      <rPr>
        <sz val="10"/>
        <rFont val="Arial"/>
        <family val="2"/>
      </rPr>
      <t xml:space="preserve">  </t>
    </r>
    <r>
      <rPr>
        <sz val="10"/>
        <color indexed="8"/>
        <rFont val="Arial"/>
        <family val="2"/>
      </rPr>
      <t>of</t>
    </r>
    <r>
      <rPr>
        <sz val="10"/>
        <rFont val="Arial"/>
        <family val="2"/>
      </rPr>
      <t xml:space="preserve"> </t>
    </r>
    <r>
      <rPr>
        <sz val="10"/>
        <color indexed="8"/>
        <rFont val="Arial"/>
        <family val="2"/>
      </rPr>
      <t>residual</t>
    </r>
    <r>
      <rPr>
        <sz val="10"/>
        <rFont val="Arial"/>
        <family val="2"/>
      </rPr>
      <t xml:space="preserve"> </t>
    </r>
    <r>
      <rPr>
        <sz val="10"/>
        <color indexed="8"/>
        <rFont val="Arial"/>
        <family val="2"/>
      </rPr>
      <t>petroleum</t>
    </r>
    <r>
      <rPr>
        <sz val="10"/>
        <rFont val="Arial"/>
        <family val="2"/>
      </rPr>
      <t xml:space="preserve"> </t>
    </r>
    <r>
      <rPr>
        <sz val="10"/>
        <color indexed="8"/>
        <rFont val="Arial"/>
        <family val="2"/>
      </rPr>
      <t>bitumen</t>
    </r>
    <r>
      <rPr>
        <sz val="10"/>
        <rFont val="Arial"/>
        <family val="2"/>
      </rPr>
      <t xml:space="preserve"> </t>
    </r>
    <r>
      <rPr>
        <sz val="10"/>
        <color indexed="8"/>
        <rFont val="Arial"/>
        <family val="2"/>
      </rPr>
      <t>of</t>
    </r>
    <r>
      <rPr>
        <sz val="10"/>
        <rFont val="Arial"/>
        <family val="2"/>
      </rPr>
      <t xml:space="preserve">  </t>
    </r>
    <r>
      <rPr>
        <sz val="10"/>
        <color indexed="8"/>
        <rFont val="Arial"/>
        <family val="2"/>
      </rPr>
      <t>penetration 80/100 of approved quality using 1.7kg per square meter on damp proof course after cleaning the piece of cloth lightly soaked in kerosene oil within all leads and lifts and as per the direction of Engineer-in-Charge</t>
    </r>
  </si>
  <si>
    <t>For doors, window and ventilators and glazed partition frames within all leads and lifts and as per the direction of Engineer-in-Charge.</t>
  </si>
  <si>
    <t>In beams, joists, channels angles, tees, flats with connecting plates or angle cleats as in main and cross beams, hip and jack rafters, purlins connected to common rafters and the like  within all leads and lifts and as per the direction of Engineer-in-Charge.</t>
  </si>
  <si>
    <t>In gratings framed guard bar, ladders, railing, brackets and similar works  within all leads and lifts and as per the direction of Engineer-in-Charge.</t>
  </si>
  <si>
    <t>With bricks of size 22.9 cm x 11.2 cm x 7 cm (twenty two point nine centimetre into eleven point two centimetre into seven centimetre) within all leads, lifts of materials and other incidentals. as per approved drawing, design and as directed by the Engineer-in-Charge.</t>
  </si>
  <si>
    <t xml:space="preserve">Providing and fixing cast iron floor trap of self cleaning design with sand cast iron screwed down or hinged grating with out vent arm complete including cost of cutting and making goods the wells and floors within all leads, lifts of materials and other incidentals. as per approved drawing, design and as directed by the Engineer-in-Charge. </t>
  </si>
  <si>
    <t>Air Quality  - one location at construction site, thrice a year ( one sample pre construction and 6  (six) samples during construction   phase; total 7 (seven) samples)  within all leads, lifts of materials and other incidentals. as per approved drawing, design and as directed by the Engineer-in-Charge.</t>
  </si>
  <si>
    <t xml:space="preserve">Training for Capacity Building of stakeholders within all leads, lifts of materials and other incidentals. as per approved drawing, design and as directed by the Engineer-in-Charge </t>
  </si>
  <si>
    <t>218</t>
  </si>
  <si>
    <t>219</t>
  </si>
  <si>
    <t>220</t>
  </si>
  <si>
    <t>Air Quality -one location at CLC site, during the defect liability perios within all leads, lifts of materials and other incidentals. as per approved drawing, design and as directed by the Engineer-in-Charge.</t>
  </si>
  <si>
    <t>Water Quality -one  ground water sample at CLC site, during defect liability period  within all leads, lifts of materials and other incidentals. as per approved drawing, design and as directed by the Engineer-in-Charge.</t>
  </si>
  <si>
    <t>Noise Quality- one location at CLC site,during defect liability period within all leads, lifts of materials and other incidentals. as per approved drawing, design and as directed by the Engineer-in-Charge.</t>
  </si>
  <si>
    <t>221</t>
  </si>
  <si>
    <t>Noise Quality-One location at project site (one sample pre construction and 6 (six) samples during construction   phase total 7 (seven) samples)  within all leads, lifts of materials and other incidentals. as per approved drawing, design and as directed by the Engineer-in-Charge.</t>
  </si>
</sst>
</file>

<file path=xl/styles.xml><?xml version="1.0" encoding="utf-8"?>
<styleSheet xmlns="http://schemas.openxmlformats.org/spreadsheetml/2006/main">
  <numFmts count="6">
    <numFmt numFmtId="43" formatCode="_(* #,##0.00_);_(* \(#,##0.00\);_(* &quot;-&quot;??_);_(@_)"/>
    <numFmt numFmtId="164" formatCode="0.0"/>
    <numFmt numFmtId="165" formatCode="0.000"/>
    <numFmt numFmtId="166" formatCode="_(* #,##0.00_);_(* \(#,##0.00\);_(* &quot;-&quot;_);_(@_)"/>
    <numFmt numFmtId="167" formatCode="0.00_ "/>
    <numFmt numFmtId="168" formatCode="_(* #,##0.000_);_(* \(#,##0.000\);_(* &quot;-&quot;??_);_(@_)"/>
  </numFmts>
  <fonts count="31">
    <font>
      <sz val="11"/>
      <color theme="1"/>
      <name val="Calibri"/>
      <family val="2"/>
      <scheme val="minor"/>
    </font>
    <font>
      <sz val="10"/>
      <color indexed="8"/>
      <name val="Calibri"/>
      <family val="2"/>
    </font>
    <font>
      <b/>
      <sz val="12"/>
      <color indexed="8"/>
      <name val="Times New Roman"/>
      <family val="1"/>
    </font>
    <font>
      <b/>
      <sz val="11"/>
      <color theme="1"/>
      <name val="Calibri"/>
      <family val="2"/>
      <scheme val="minor"/>
    </font>
    <font>
      <b/>
      <sz val="11"/>
      <name val="Calibri"/>
      <family val="2"/>
      <scheme val="minor"/>
    </font>
    <font>
      <sz val="11"/>
      <name val="Calibri"/>
      <family val="2"/>
      <scheme val="minor"/>
    </font>
    <font>
      <sz val="10"/>
      <color theme="1"/>
      <name val="Arial"/>
      <family val="2"/>
    </font>
    <font>
      <b/>
      <sz val="10"/>
      <color indexed="8"/>
      <name val="Arial"/>
      <family val="2"/>
    </font>
    <font>
      <b/>
      <sz val="10"/>
      <name val="Arial"/>
      <family val="2"/>
    </font>
    <font>
      <sz val="10"/>
      <color indexed="8"/>
      <name val="Arial"/>
      <family val="2"/>
    </font>
    <font>
      <sz val="10"/>
      <name val="Arial"/>
      <family val="2"/>
    </font>
    <font>
      <b/>
      <sz val="10"/>
      <color theme="1"/>
      <name val="Arial"/>
      <family val="2"/>
    </font>
    <font>
      <b/>
      <sz val="14"/>
      <color theme="1"/>
      <name val="Calibri"/>
      <family val="2"/>
      <scheme val="minor"/>
    </font>
    <font>
      <i/>
      <sz val="10"/>
      <name val="Arial"/>
      <family val="2"/>
    </font>
    <font>
      <b/>
      <sz val="11"/>
      <color indexed="8"/>
      <name val="Calibri"/>
      <family val="2"/>
      <scheme val="minor"/>
    </font>
    <font>
      <b/>
      <sz val="12"/>
      <color theme="1"/>
      <name val="Calibri"/>
      <family val="2"/>
      <scheme val="minor"/>
    </font>
    <font>
      <b/>
      <sz val="12"/>
      <color indexed="8"/>
      <name val="Calibri"/>
      <family val="2"/>
      <scheme val="minor"/>
    </font>
    <font>
      <b/>
      <sz val="12"/>
      <name val="Calibri"/>
      <family val="2"/>
      <scheme val="minor"/>
    </font>
    <font>
      <b/>
      <sz val="11"/>
      <color theme="1"/>
      <name val="Arial"/>
      <family val="2"/>
    </font>
    <font>
      <sz val="11"/>
      <color theme="1"/>
      <name val="Arial"/>
      <family val="2"/>
    </font>
    <font>
      <b/>
      <sz val="11"/>
      <name val="Arial"/>
      <family val="2"/>
    </font>
    <font>
      <sz val="12"/>
      <color theme="1"/>
      <name val="Calibri"/>
      <family val="2"/>
      <scheme val="minor"/>
    </font>
    <font>
      <sz val="10"/>
      <color theme="1"/>
      <name val="Rupee Foradian"/>
      <family val="2"/>
    </font>
    <font>
      <sz val="11"/>
      <color theme="1"/>
      <name val="Calibri"/>
      <family val="2"/>
      <scheme val="minor"/>
    </font>
    <font>
      <b/>
      <sz val="10"/>
      <color rgb="FF000000"/>
      <name val="Arial"/>
      <family val="2"/>
    </font>
    <font>
      <sz val="10"/>
      <color rgb="FF000000"/>
      <name val="Arial"/>
      <family val="2"/>
    </font>
    <font>
      <b/>
      <sz val="11"/>
      <name val="Times New Roman"/>
      <family val="1"/>
    </font>
    <font>
      <b/>
      <u/>
      <sz val="12"/>
      <color theme="1"/>
      <name val="Arial"/>
      <family val="2"/>
    </font>
    <font>
      <u/>
      <sz val="11"/>
      <color theme="1"/>
      <name val="Arial"/>
      <family val="2"/>
    </font>
    <font>
      <b/>
      <u/>
      <sz val="11"/>
      <color theme="1"/>
      <name val="Arial"/>
      <family val="2"/>
    </font>
    <font>
      <b/>
      <sz val="10"/>
      <color theme="1"/>
      <name val="Rupee Foradian"/>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rgb="FF000000"/>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applyNumberFormat="0" applyFill="0" applyBorder="0" applyProtection="0">
      <alignment horizontal="left" vertical="top"/>
    </xf>
    <xf numFmtId="43" fontId="23" fillId="0" borderId="0" applyFont="0" applyFill="0" applyBorder="0" applyAlignment="0" applyProtection="0"/>
  </cellStyleXfs>
  <cellXfs count="415">
    <xf numFmtId="0" fontId="0" fillId="0" borderId="0" xfId="0"/>
    <xf numFmtId="0" fontId="0" fillId="0" borderId="0" xfId="0" applyAlignment="1">
      <alignment horizontal="center" vertical="center"/>
    </xf>
    <xf numFmtId="0" fontId="3" fillId="0" borderId="0" xfId="0" applyFont="1" applyAlignment="1">
      <alignment horizontal="center"/>
    </xf>
    <xf numFmtId="0" fontId="3" fillId="0" borderId="0" xfId="0" applyFont="1" applyAlignment="1">
      <alignment horizontal="center" wrapText="1"/>
    </xf>
    <xf numFmtId="0" fontId="0" fillId="0" borderId="0" xfId="0" quotePrefix="1" applyAlignment="1">
      <alignment horizontal="center"/>
    </xf>
    <xf numFmtId="0" fontId="0" fillId="0" borderId="0" xfId="0" applyAlignment="1">
      <alignment horizontal="center"/>
    </xf>
    <xf numFmtId="0" fontId="3" fillId="0" borderId="0" xfId="0" applyFont="1"/>
    <xf numFmtId="0" fontId="3" fillId="0" borderId="0" xfId="0" applyFont="1" applyAlignment="1">
      <alignment horizontal="center"/>
    </xf>
    <xf numFmtId="0" fontId="0" fillId="0" borderId="0" xfId="0" applyFont="1"/>
    <xf numFmtId="2" fontId="3" fillId="0" borderId="0" xfId="0" applyNumberFormat="1" applyFont="1" applyAlignment="1">
      <alignment horizontal="center"/>
    </xf>
    <xf numFmtId="2" fontId="0" fillId="0" borderId="0" xfId="0" applyNumberFormat="1" applyAlignment="1">
      <alignment horizontal="center"/>
    </xf>
    <xf numFmtId="0" fontId="3" fillId="0" borderId="0" xfId="0" applyFont="1" applyAlignment="1">
      <alignment horizontal="center" vertical="center"/>
    </xf>
    <xf numFmtId="2" fontId="0" fillId="0" borderId="0" xfId="0" applyNumberFormat="1" applyFont="1" applyAlignment="1">
      <alignment horizontal="center"/>
    </xf>
    <xf numFmtId="0" fontId="0" fillId="0" borderId="0" xfId="0" quotePrefix="1" applyAlignment="1">
      <alignment horizontal="center" vertical="center"/>
    </xf>
    <xf numFmtId="2" fontId="0" fillId="0" borderId="0" xfId="0" applyNumberForma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wrapText="1"/>
    </xf>
    <xf numFmtId="0" fontId="0" fillId="0" borderId="0" xfId="0"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0" fillId="0" borderId="0" xfId="0" applyAlignment="1">
      <alignment horizontal="center"/>
    </xf>
    <xf numFmtId="2" fontId="0" fillId="0" borderId="0" xfId="0" applyNumberFormat="1"/>
    <xf numFmtId="0" fontId="3" fillId="0" borderId="0" xfId="0" applyFont="1" applyAlignment="1">
      <alignment horizontal="center" vertical="center"/>
    </xf>
    <xf numFmtId="0" fontId="3" fillId="0" borderId="0" xfId="0" applyFont="1" applyAlignment="1"/>
    <xf numFmtId="0" fontId="3" fillId="0" borderId="0" xfId="0" applyFont="1" applyAlignment="1">
      <alignment horizontal="center"/>
    </xf>
    <xf numFmtId="0" fontId="0" fillId="0" borderId="0" xfId="0" applyAlignment="1">
      <alignment horizont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2" fontId="0" fillId="0" borderId="0" xfId="0" applyNumberFormat="1" applyAlignment="1">
      <alignment horizontal="center" vertical="center"/>
    </xf>
    <xf numFmtId="0" fontId="0" fillId="0" borderId="0" xfId="0" applyAlignment="1">
      <alignment horizontal="center" vertical="center"/>
    </xf>
    <xf numFmtId="0" fontId="5" fillId="0" borderId="0" xfId="0" applyFont="1" applyFill="1" applyAlignment="1">
      <alignment horizontal="center" vertical="center" wrapText="1"/>
    </xf>
    <xf numFmtId="0" fontId="5" fillId="0" borderId="0" xfId="0" applyFont="1" applyAlignment="1">
      <alignment horizontal="center" vertical="center"/>
    </xf>
    <xf numFmtId="0" fontId="0" fillId="0" borderId="0" xfId="0" applyFont="1" applyAlignment="1">
      <alignment horizontal="center" vertical="center"/>
    </xf>
    <xf numFmtId="0" fontId="5" fillId="0" borderId="0" xfId="0" applyFont="1" applyFill="1" applyAlignment="1">
      <alignment horizontal="center" wrapText="1"/>
    </xf>
    <xf numFmtId="0" fontId="3" fillId="0" borderId="0" xfId="0" applyFont="1" applyAlignment="1">
      <alignment vertical="center"/>
    </xf>
    <xf numFmtId="2" fontId="0" fillId="0" borderId="0" xfId="0" applyNumberFormat="1" applyFont="1" applyAlignment="1">
      <alignment horizontal="center" vertical="center"/>
    </xf>
    <xf numFmtId="2" fontId="3" fillId="0" borderId="0" xfId="0" applyNumberFormat="1" applyFont="1" applyAlignment="1">
      <alignment horizontal="center" vertical="center"/>
    </xf>
    <xf numFmtId="0" fontId="3" fillId="0" borderId="0" xfId="0" quotePrefix="1" applyFont="1" applyAlignment="1">
      <alignment horizontal="center" wrapText="1"/>
    </xf>
    <xf numFmtId="0" fontId="0" fillId="0" borderId="0" xfId="0" applyFont="1" applyAlignment="1"/>
    <xf numFmtId="0" fontId="3" fillId="0" borderId="0" xfId="0" applyFont="1" applyAlignment="1">
      <alignment horizontal="center" vertical="center"/>
    </xf>
    <xf numFmtId="0" fontId="4" fillId="0" borderId="0" xfId="0" applyFont="1" applyAlignment="1">
      <alignment horizontal="center" vertical="center"/>
    </xf>
    <xf numFmtId="2" fontId="0" fillId="0" borderId="0" xfId="0" applyNumberForma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0" fillId="0" borderId="0" xfId="0" applyFont="1" applyAlignment="1">
      <alignment vertical="center"/>
    </xf>
    <xf numFmtId="0" fontId="0" fillId="0" borderId="0" xfId="0" applyAlignment="1">
      <alignment vertical="center"/>
    </xf>
    <xf numFmtId="0" fontId="0" fillId="0" borderId="0" xfId="0" applyFill="1" applyAlignment="1">
      <alignment horizontal="center"/>
    </xf>
    <xf numFmtId="2" fontId="0" fillId="0" borderId="0" xfId="0" applyNumberFormat="1" applyFill="1" applyAlignment="1">
      <alignment horizontal="center"/>
    </xf>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Font="1" applyAlignment="1">
      <alignment horizontal="center" vertical="center"/>
    </xf>
    <xf numFmtId="0" fontId="0" fillId="0" borderId="0" xfId="0" applyFont="1" applyFill="1" applyAlignment="1"/>
    <xf numFmtId="0" fontId="0" fillId="0" borderId="0" xfId="0" applyAlignment="1">
      <alignment horizontal="center"/>
    </xf>
    <xf numFmtId="0" fontId="0" fillId="0" borderId="0" xfId="0" applyAlignment="1">
      <alignment horizontal="center"/>
    </xf>
    <xf numFmtId="0" fontId="3" fillId="0" borderId="0" xfId="0" applyFont="1" applyAlignment="1">
      <alignment horizontal="center"/>
    </xf>
    <xf numFmtId="0" fontId="0" fillId="0" borderId="0" xfId="0" applyAlignment="1">
      <alignment horizontal="center" vertical="center"/>
    </xf>
    <xf numFmtId="0" fontId="3" fillId="0" borderId="0" xfId="0" applyFont="1" applyAlignment="1">
      <alignment horizontal="center"/>
    </xf>
    <xf numFmtId="0" fontId="4" fillId="0" borderId="0" xfId="0" applyFont="1" applyAlignment="1">
      <alignment horizontal="center" vertical="center"/>
    </xf>
    <xf numFmtId="0" fontId="0" fillId="0" borderId="0" xfId="0" applyAlignment="1">
      <alignment horizontal="center"/>
    </xf>
    <xf numFmtId="0" fontId="0" fillId="0" borderId="0" xfId="0" applyFont="1" applyAlignment="1">
      <alignment horizontal="left"/>
    </xf>
    <xf numFmtId="2" fontId="0" fillId="0" borderId="0" xfId="0" applyNumberFormat="1" applyAlignment="1">
      <alignment horizontal="center" vertical="center"/>
    </xf>
    <xf numFmtId="0" fontId="0" fillId="0" borderId="0" xfId="0" applyAlignment="1">
      <alignment horizontal="center"/>
    </xf>
    <xf numFmtId="0" fontId="0" fillId="0" borderId="0" xfId="0" applyFont="1" applyAlignment="1">
      <alignment horizontal="center" vertical="center"/>
    </xf>
    <xf numFmtId="0" fontId="0" fillId="0" borderId="0" xfId="0" applyAlignment="1"/>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2"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Font="1" applyAlignment="1">
      <alignment horizontal="center" vertical="center"/>
    </xf>
    <xf numFmtId="0" fontId="3" fillId="0" borderId="0" xfId="0" applyFont="1" applyFill="1"/>
    <xf numFmtId="0" fontId="0" fillId="0" borderId="0" xfId="0" applyFill="1"/>
    <xf numFmtId="0" fontId="3" fillId="0" borderId="0" xfId="0" applyFont="1" applyFill="1" applyAlignment="1">
      <alignment horizontal="center"/>
    </xf>
    <xf numFmtId="0" fontId="0" fillId="0" borderId="0" xfId="0" applyAlignment="1">
      <alignment horizontal="center"/>
    </xf>
    <xf numFmtId="0" fontId="3" fillId="0" borderId="0" xfId="0" applyFont="1" applyAlignment="1">
      <alignment horizontal="center"/>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2" fontId="0" fillId="0" borderId="0" xfId="0" applyNumberFormat="1" applyAlignment="1">
      <alignment horizontal="center" vertical="center"/>
    </xf>
    <xf numFmtId="0" fontId="3" fillId="0" borderId="0" xfId="0" applyFont="1" applyAlignment="1">
      <alignment horizontal="left"/>
    </xf>
    <xf numFmtId="0" fontId="3" fillId="0" borderId="0" xfId="0" applyFont="1" applyAlignment="1">
      <alignment horizont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Font="1" applyAlignment="1">
      <alignment horizontal="center" vertical="center"/>
    </xf>
    <xf numFmtId="164" fontId="0" fillId="0" borderId="0" xfId="0" applyNumberForma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xf>
    <xf numFmtId="0" fontId="0" fillId="0" borderId="0" xfId="0" applyAlignment="1">
      <alignment horizontal="center" vertical="center"/>
    </xf>
    <xf numFmtId="0" fontId="0" fillId="0" borderId="0" xfId="0" applyFont="1" applyAlignment="1">
      <alignment horizontal="center"/>
    </xf>
    <xf numFmtId="0" fontId="3" fillId="0" borderId="0" xfId="0" applyFont="1" applyAlignment="1">
      <alignment horizontal="center" vertical="center"/>
    </xf>
    <xf numFmtId="0" fontId="0" fillId="0" borderId="0" xfId="0" applyFont="1" applyAlignment="1">
      <alignment horizontal="center" vertical="center"/>
    </xf>
    <xf numFmtId="2" fontId="0" fillId="0" borderId="0" xfId="0" applyNumberFormat="1" applyAlignment="1">
      <alignment horizontal="center" vertical="center"/>
    </xf>
    <xf numFmtId="0" fontId="0" fillId="0" borderId="0" xfId="0" applyFont="1" applyAlignment="1">
      <alignment horizontal="left" vertical="center"/>
    </xf>
    <xf numFmtId="0" fontId="3"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2" fontId="0" fillId="0" borderId="0" xfId="0" applyNumberForma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2" fontId="0" fillId="0" borderId="0" xfId="0" applyNumberFormat="1" applyAlignment="1">
      <alignment horizontal="center" vertical="center"/>
    </xf>
    <xf numFmtId="0" fontId="0" fillId="0" borderId="0" xfId="0" applyAlignment="1">
      <alignment horizontal="center" vertical="center"/>
    </xf>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vertical="center"/>
    </xf>
    <xf numFmtId="0" fontId="0" fillId="0" borderId="0" xfId="0" applyAlignment="1">
      <alignment horizontal="left" vertical="center"/>
    </xf>
    <xf numFmtId="2" fontId="0" fillId="0" borderId="0" xfId="0" applyNumberFormat="1" applyAlignment="1">
      <alignment horizontal="center" vertical="center"/>
    </xf>
    <xf numFmtId="0" fontId="0" fillId="0" borderId="0" xfId="0" applyAlignment="1">
      <alignment horizontal="center" vertical="center"/>
    </xf>
    <xf numFmtId="165" fontId="0" fillId="0" borderId="0" xfId="0" applyNumberFormat="1" applyAlignment="1">
      <alignment horizontal="center"/>
    </xf>
    <xf numFmtId="0" fontId="4" fillId="0" borderId="0" xfId="0" applyFont="1" applyFill="1" applyAlignment="1">
      <alignment horizontal="center" wrapText="1"/>
    </xf>
    <xf numFmtId="2" fontId="4" fillId="0" borderId="0" xfId="0" applyNumberFormat="1" applyFont="1" applyFill="1" applyAlignment="1">
      <alignment horizontal="center" wrapText="1"/>
    </xf>
    <xf numFmtId="0" fontId="3" fillId="0" borderId="0" xfId="0" applyFont="1" applyAlignment="1">
      <alignment horizontal="center"/>
    </xf>
    <xf numFmtId="0" fontId="6" fillId="0" borderId="0" xfId="0" applyFont="1" applyAlignment="1">
      <alignment vertical="top"/>
    </xf>
    <xf numFmtId="0" fontId="6" fillId="0" borderId="0" xfId="0" applyFont="1"/>
    <xf numFmtId="0" fontId="12" fillId="0" borderId="0" xfId="0" applyFont="1"/>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wrapText="1"/>
    </xf>
    <xf numFmtId="0" fontId="0" fillId="0" borderId="0" xfId="0" applyAlignment="1">
      <alignment horizontal="left" vertical="center"/>
    </xf>
    <xf numFmtId="2" fontId="0" fillId="0" borderId="0" xfId="0" applyNumberFormat="1" applyAlignment="1">
      <alignment horizontal="center" vertical="center"/>
    </xf>
    <xf numFmtId="0" fontId="0" fillId="0" borderId="0" xfId="0" applyAlignment="1">
      <alignment horizontal="center" vertical="center"/>
    </xf>
    <xf numFmtId="0" fontId="2" fillId="0" borderId="0" xfId="1" applyFont="1" applyBorder="1" applyAlignment="1" applyProtection="1">
      <alignment vertical="top"/>
    </xf>
    <xf numFmtId="0" fontId="14" fillId="0" borderId="0" xfId="1" applyFont="1" applyBorder="1" applyAlignment="1" applyProtection="1">
      <alignment vertical="center"/>
    </xf>
    <xf numFmtId="0" fontId="14" fillId="0" borderId="0" xfId="1" applyFont="1" applyBorder="1" applyAlignment="1" applyProtection="1">
      <alignment horizontal="left" vertical="top"/>
    </xf>
    <xf numFmtId="9" fontId="3" fillId="0" borderId="0" xfId="0" applyNumberFormat="1" applyFont="1" applyAlignment="1">
      <alignment horizontal="center"/>
    </xf>
    <xf numFmtId="0" fontId="5" fillId="0" borderId="0" xfId="0" applyFont="1" applyAlignment="1">
      <alignment horizontal="left" vertical="center"/>
    </xf>
    <xf numFmtId="0" fontId="1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wrapText="1"/>
    </xf>
    <xf numFmtId="0" fontId="12" fillId="0" borderId="0" xfId="0" applyFont="1" applyAlignment="1">
      <alignment horizontal="center"/>
    </xf>
    <xf numFmtId="0" fontId="16" fillId="0" borderId="0" xfId="1" applyFont="1" applyBorder="1" applyAlignment="1" applyProtection="1">
      <alignment horizontal="left" vertical="top"/>
    </xf>
    <xf numFmtId="0" fontId="12" fillId="0" borderId="0" xfId="0" applyFont="1" applyAlignment="1">
      <alignment horizontal="left"/>
    </xf>
    <xf numFmtId="0" fontId="15" fillId="0" borderId="0" xfId="0" applyFont="1" applyFill="1" applyAlignment="1">
      <alignment vertical="center"/>
    </xf>
    <xf numFmtId="0" fontId="0" fillId="0" borderId="0" xfId="0" applyFont="1" applyFill="1"/>
    <xf numFmtId="2" fontId="3" fillId="0" borderId="0" xfId="0" applyNumberFormat="1" applyFont="1" applyAlignment="1">
      <alignment horizontal="center" vertical="center" wrapText="1"/>
    </xf>
    <xf numFmtId="0" fontId="3" fillId="0" borderId="0" xfId="0" applyFont="1" applyAlignment="1">
      <alignment wrapText="1"/>
    </xf>
    <xf numFmtId="0" fontId="4" fillId="0" borderId="0" xfId="0" applyFont="1" applyAlignment="1">
      <alignment horizontal="left" vertical="center"/>
    </xf>
    <xf numFmtId="0" fontId="6" fillId="0" borderId="1" xfId="0" applyFont="1" applyBorder="1" applyAlignment="1">
      <alignment vertical="top" wrapText="1"/>
    </xf>
    <xf numFmtId="0" fontId="3" fillId="0" borderId="0" xfId="0" applyFont="1" applyAlignment="1">
      <alignment horizontal="center"/>
    </xf>
    <xf numFmtId="0" fontId="3" fillId="0" borderId="0" xfId="0" applyFont="1" applyAlignment="1">
      <alignment horizontal="center" vertical="center"/>
    </xf>
    <xf numFmtId="0" fontId="0" fillId="0" borderId="0" xfId="0" applyAlignment="1">
      <alignment horizontal="left"/>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0" fillId="0" borderId="0" xfId="0" quotePrefix="1" applyFont="1" applyAlignment="1">
      <alignment horizontal="center"/>
    </xf>
    <xf numFmtId="0" fontId="4" fillId="0" borderId="0" xfId="0" applyFont="1" applyFill="1" applyAlignment="1">
      <alignment horizontal="center" vertical="center" wrapText="1"/>
    </xf>
    <xf numFmtId="0" fontId="0" fillId="0" borderId="0" xfId="0" applyAlignment="1">
      <alignment wrapText="1"/>
    </xf>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vertical="center"/>
    </xf>
    <xf numFmtId="0" fontId="3" fillId="0" borderId="0" xfId="0" applyFont="1" applyAlignment="1">
      <alignment horizontal="center"/>
    </xf>
    <xf numFmtId="0" fontId="0" fillId="0" borderId="0" xfId="0" applyAlignment="1">
      <alignment horizontal="left" vertical="center"/>
    </xf>
    <xf numFmtId="0" fontId="3" fillId="0" borderId="0" xfId="0" applyFont="1" applyAlignment="1">
      <alignment horizontal="center" vertical="center"/>
    </xf>
    <xf numFmtId="2" fontId="5" fillId="0" borderId="0" xfId="0" applyNumberFormat="1" applyFont="1" applyFill="1" applyAlignment="1">
      <alignment horizontal="center" wrapText="1"/>
    </xf>
    <xf numFmtId="0" fontId="3"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vertical="center"/>
    </xf>
    <xf numFmtId="0" fontId="3" fillId="0" borderId="0" xfId="0" applyFont="1" applyAlignment="1">
      <alignment horizontal="center"/>
    </xf>
    <xf numFmtId="0" fontId="0" fillId="0" borderId="0" xfId="0" applyAlignment="1">
      <alignment horizontal="center"/>
    </xf>
    <xf numFmtId="0" fontId="6" fillId="2" borderId="0" xfId="0" applyFont="1" applyFill="1"/>
    <xf numFmtId="0" fontId="11" fillId="0" borderId="1" xfId="0" applyFont="1" applyBorder="1" applyAlignment="1">
      <alignment vertical="top"/>
    </xf>
    <xf numFmtId="0" fontId="6" fillId="3" borderId="0" xfId="0" applyFont="1" applyFill="1"/>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0" fillId="0" borderId="0" xfId="0" applyAlignment="1">
      <alignment horizontal="center"/>
    </xf>
    <xf numFmtId="0" fontId="6" fillId="0" borderId="0" xfId="0" applyFont="1" applyAlignment="1">
      <alignment horizontal="center" vertical="top"/>
    </xf>
    <xf numFmtId="0" fontId="10" fillId="0" borderId="0" xfId="0" applyFont="1" applyAlignment="1">
      <alignment horizontal="center" vertical="top"/>
    </xf>
    <xf numFmtId="1" fontId="6" fillId="0" borderId="1" xfId="0" applyNumberFormat="1" applyFont="1" applyBorder="1" applyAlignment="1">
      <alignment horizontal="center" vertical="top"/>
    </xf>
    <xf numFmtId="0" fontId="10" fillId="0" borderId="1" xfId="0" applyFont="1" applyBorder="1" applyAlignment="1">
      <alignment horizontal="center" vertical="top"/>
    </xf>
    <xf numFmtId="2" fontId="9" fillId="0" borderId="1" xfId="1" applyNumberFormat="1" applyFont="1" applyBorder="1" applyAlignment="1" applyProtection="1">
      <alignment horizontal="center" vertical="top" wrapText="1"/>
      <protection locked="0"/>
    </xf>
    <xf numFmtId="2" fontId="10" fillId="0" borderId="1" xfId="1" applyNumberFormat="1" applyFont="1" applyBorder="1" applyAlignment="1">
      <alignment horizontal="center" vertical="top"/>
    </xf>
    <xf numFmtId="0" fontId="6" fillId="0" borderId="1" xfId="0" applyFont="1" applyBorder="1" applyAlignment="1">
      <alignment horizontal="center" vertical="top" wrapText="1"/>
    </xf>
    <xf numFmtId="1" fontId="6" fillId="0" borderId="0" xfId="0" applyNumberFormat="1" applyFont="1" applyAlignment="1">
      <alignment horizontal="center" vertical="top"/>
    </xf>
    <xf numFmtId="2" fontId="6" fillId="0" borderId="1" xfId="0" applyNumberFormat="1" applyFont="1" applyBorder="1" applyAlignment="1">
      <alignment horizontal="right" vertical="top"/>
    </xf>
    <xf numFmtId="0" fontId="6" fillId="0" borderId="0" xfId="0" applyFont="1" applyBorder="1" applyAlignment="1">
      <alignment vertical="top"/>
    </xf>
    <xf numFmtId="0" fontId="6" fillId="0" borderId="0" xfId="0" applyFont="1" applyBorder="1" applyAlignment="1">
      <alignment horizontal="center" vertical="top"/>
    </xf>
    <xf numFmtId="0" fontId="10" fillId="0" borderId="0" xfId="0" applyFont="1" applyBorder="1" applyAlignment="1">
      <alignment horizontal="center" vertical="top"/>
    </xf>
    <xf numFmtId="0" fontId="6" fillId="0" borderId="0" xfId="0" applyFont="1" applyBorder="1"/>
    <xf numFmtId="0" fontId="7" fillId="0" borderId="3" xfId="1" applyFont="1" applyBorder="1" applyAlignment="1" applyProtection="1">
      <alignment horizontal="left" vertical="top"/>
    </xf>
    <xf numFmtId="0" fontId="8" fillId="0" borderId="3" xfId="1" applyFont="1" applyBorder="1" applyAlignment="1">
      <alignment horizontal="center" vertical="top"/>
    </xf>
    <xf numFmtId="0" fontId="18" fillId="0" borderId="0" xfId="0" applyFont="1" applyAlignment="1">
      <alignment horizontal="left" vertical="top"/>
    </xf>
    <xf numFmtId="1" fontId="18" fillId="0" borderId="0" xfId="0" applyNumberFormat="1" applyFont="1" applyAlignment="1">
      <alignment horizontal="left" vertical="top"/>
    </xf>
    <xf numFmtId="0" fontId="21" fillId="0" borderId="0" xfId="0" applyFont="1" applyAlignment="1">
      <alignment horizontal="center"/>
    </xf>
    <xf numFmtId="49" fontId="15" fillId="0" borderId="0" xfId="0" quotePrefix="1" applyNumberFormat="1" applyFont="1" applyAlignment="1">
      <alignment horizontal="center" wrapText="1"/>
    </xf>
    <xf numFmtId="49" fontId="15" fillId="0" borderId="0" xfId="0" quotePrefix="1" applyNumberFormat="1" applyFont="1" applyAlignment="1">
      <alignment horizontal="center" vertical="center"/>
    </xf>
    <xf numFmtId="0" fontId="15" fillId="0" borderId="0" xfId="0" applyFont="1" applyAlignment="1">
      <alignment horizontal="center"/>
    </xf>
    <xf numFmtId="0" fontId="15" fillId="0" borderId="0" xfId="0" quotePrefix="1" applyFont="1" applyAlignment="1">
      <alignment horizontal="center"/>
    </xf>
    <xf numFmtId="0" fontId="21" fillId="0" borderId="0" xfId="0" applyFont="1"/>
    <xf numFmtId="0" fontId="15" fillId="0" borderId="0" xfId="0" applyFont="1"/>
    <xf numFmtId="0" fontId="15" fillId="0" borderId="0" xfId="0" quotePrefix="1" applyFont="1" applyAlignment="1">
      <alignment horizontal="center" vertical="center"/>
    </xf>
    <xf numFmtId="16" fontId="15" fillId="0" borderId="0" xfId="0" quotePrefix="1" applyNumberFormat="1" applyFont="1" applyAlignment="1">
      <alignment horizontal="center"/>
    </xf>
    <xf numFmtId="16" fontId="15" fillId="0" borderId="0" xfId="0" applyNumberFormat="1" applyFont="1" applyAlignment="1">
      <alignment horizontal="center"/>
    </xf>
    <xf numFmtId="0" fontId="22" fillId="0" borderId="0" xfId="0" applyFont="1" applyBorder="1" applyAlignment="1">
      <alignment horizontal="right" vertical="top" wrapText="1"/>
    </xf>
    <xf numFmtId="0" fontId="6" fillId="0" borderId="0" xfId="0" applyFont="1" applyBorder="1" applyAlignment="1">
      <alignment horizontal="center" vertical="top" wrapText="1"/>
    </xf>
    <xf numFmtId="0" fontId="6" fillId="0" borderId="3" xfId="0" applyFont="1" applyBorder="1" applyAlignment="1">
      <alignment horizontal="center" vertical="top" wrapText="1"/>
    </xf>
    <xf numFmtId="0" fontId="9" fillId="0" borderId="1" xfId="1" applyFont="1" applyBorder="1" applyAlignment="1">
      <alignment horizontal="center" vertical="top" wrapText="1"/>
    </xf>
    <xf numFmtId="0" fontId="9" fillId="2" borderId="1" xfId="1" applyFont="1" applyFill="1" applyBorder="1" applyAlignment="1">
      <alignment horizontal="center" vertical="top" wrapText="1"/>
    </xf>
    <xf numFmtId="0" fontId="9" fillId="0" borderId="1" xfId="1" applyFont="1" applyFill="1" applyBorder="1" applyAlignment="1">
      <alignment horizontal="center" vertical="top" wrapText="1"/>
    </xf>
    <xf numFmtId="0" fontId="6" fillId="0" borderId="0" xfId="0" applyFont="1" applyAlignment="1">
      <alignment horizontal="center" vertical="top" wrapText="1"/>
    </xf>
    <xf numFmtId="2" fontId="6" fillId="0" borderId="1" xfId="0" applyNumberFormat="1" applyFont="1" applyBorder="1" applyAlignment="1">
      <alignment horizontal="right" vertical="top" wrapText="1"/>
    </xf>
    <xf numFmtId="0" fontId="6" fillId="0" borderId="0" xfId="0" applyFont="1" applyFill="1"/>
    <xf numFmtId="2" fontId="6" fillId="0" borderId="1" xfId="0" applyNumberFormat="1" applyFont="1" applyFill="1" applyBorder="1" applyAlignment="1">
      <alignment horizontal="center" vertical="top" wrapText="1"/>
    </xf>
    <xf numFmtId="0" fontId="6" fillId="0" borderId="1" xfId="0" quotePrefix="1" applyFont="1" applyBorder="1" applyAlignment="1">
      <alignment horizontal="center" vertical="top" wrapText="1"/>
    </xf>
    <xf numFmtId="0" fontId="8" fillId="0" borderId="3" xfId="1" applyFont="1" applyBorder="1" applyAlignment="1">
      <alignment horizontal="center" vertical="top" wrapText="1"/>
    </xf>
    <xf numFmtId="2" fontId="10" fillId="0" borderId="1" xfId="1" applyNumberFormat="1" applyFont="1" applyBorder="1" applyAlignment="1">
      <alignment horizontal="center" vertical="top" wrapText="1"/>
    </xf>
    <xf numFmtId="0" fontId="10" fillId="0" borderId="0" xfId="0" applyFont="1" applyBorder="1" applyAlignment="1">
      <alignment horizontal="center" vertical="top" wrapText="1"/>
    </xf>
    <xf numFmtId="2" fontId="6" fillId="0" borderId="1" xfId="0" applyNumberFormat="1" applyFont="1" applyBorder="1" applyAlignment="1">
      <alignment horizontal="center" vertical="top" wrapText="1"/>
    </xf>
    <xf numFmtId="2" fontId="10" fillId="0" borderId="1" xfId="0" applyNumberFormat="1" applyFont="1" applyBorder="1" applyAlignment="1">
      <alignment horizontal="center" vertical="top" wrapText="1"/>
    </xf>
    <xf numFmtId="2" fontId="10" fillId="2" borderId="1" xfId="1" applyNumberFormat="1" applyFont="1" applyFill="1" applyBorder="1" applyAlignment="1">
      <alignment horizontal="center" vertical="top" wrapText="1"/>
    </xf>
    <xf numFmtId="2" fontId="10" fillId="0" borderId="1" xfId="0" applyNumberFormat="1" applyFont="1" applyFill="1" applyBorder="1" applyAlignment="1">
      <alignment horizontal="center" vertical="top" wrapText="1"/>
    </xf>
    <xf numFmtId="2" fontId="10" fillId="0" borderId="1" xfId="1" applyNumberFormat="1" applyFont="1" applyFill="1" applyBorder="1" applyAlignment="1">
      <alignment horizontal="center" vertical="top" wrapText="1"/>
    </xf>
    <xf numFmtId="2" fontId="10" fillId="0" borderId="1" xfId="0" applyNumberFormat="1" applyFont="1" applyBorder="1" applyAlignment="1">
      <alignment vertical="top" wrapText="1"/>
    </xf>
    <xf numFmtId="0" fontId="6" fillId="0" borderId="1" xfId="0" applyFont="1" applyBorder="1" applyAlignment="1">
      <alignment horizontal="right" vertical="top" wrapText="1"/>
    </xf>
    <xf numFmtId="0" fontId="10" fillId="0" borderId="1" xfId="0" applyFont="1" applyBorder="1" applyAlignment="1">
      <alignment horizontal="center" vertical="top" wrapText="1"/>
    </xf>
    <xf numFmtId="0" fontId="10" fillId="0" borderId="0" xfId="0" applyFont="1" applyAlignment="1">
      <alignment horizontal="center" vertical="top" wrapText="1"/>
    </xf>
    <xf numFmtId="0" fontId="20" fillId="0" borderId="0" xfId="0" applyFont="1" applyAlignment="1">
      <alignment horizontal="left" vertical="top" wrapText="1"/>
    </xf>
    <xf numFmtId="166" fontId="6" fillId="0" borderId="1" xfId="0" applyNumberFormat="1" applyFont="1" applyBorder="1" applyAlignment="1">
      <alignment horizontal="center" vertical="top" wrapText="1"/>
    </xf>
    <xf numFmtId="2" fontId="10" fillId="0" borderId="1"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1" xfId="1" applyNumberFormat="1" applyFont="1" applyBorder="1" applyAlignment="1">
      <alignment horizontal="center" vertical="top"/>
    </xf>
    <xf numFmtId="1" fontId="8" fillId="0" borderId="1" xfId="1" applyNumberFormat="1" applyFont="1" applyBorder="1" applyAlignment="1">
      <alignment horizontal="center" vertical="top"/>
    </xf>
    <xf numFmtId="2" fontId="7" fillId="0" borderId="1" xfId="1" applyNumberFormat="1" applyFont="1" applyBorder="1" applyAlignment="1" applyProtection="1">
      <alignment vertical="center"/>
    </xf>
    <xf numFmtId="2" fontId="13" fillId="0" borderId="1" xfId="1" applyNumberFormat="1" applyFont="1" applyBorder="1" applyAlignment="1">
      <alignment horizontal="center" vertical="center"/>
    </xf>
    <xf numFmtId="49" fontId="6" fillId="0" borderId="1" xfId="0" applyNumberFormat="1" applyFont="1" applyBorder="1" applyAlignment="1" applyProtection="1">
      <alignment horizontal="center" vertical="top" wrapText="1"/>
    </xf>
    <xf numFmtId="49" fontId="9" fillId="0" borderId="1" xfId="1" applyNumberFormat="1" applyFont="1" applyBorder="1" applyAlignment="1" applyProtection="1">
      <alignment horizontal="center" vertical="top" wrapText="1"/>
    </xf>
    <xf numFmtId="49" fontId="6" fillId="0" borderId="0" xfId="0" applyNumberFormat="1" applyFont="1" applyBorder="1" applyAlignment="1">
      <alignment horizontal="center" vertical="top" wrapText="1"/>
    </xf>
    <xf numFmtId="49" fontId="6" fillId="0" borderId="3" xfId="0" applyNumberFormat="1" applyFont="1" applyBorder="1" applyAlignment="1" applyProtection="1">
      <alignment horizontal="center" vertical="top" wrapText="1"/>
    </xf>
    <xf numFmtId="49" fontId="6" fillId="0" borderId="1" xfId="0" applyNumberFormat="1" applyFont="1" applyBorder="1" applyAlignment="1">
      <alignment horizontal="center" vertical="top" wrapText="1"/>
    </xf>
    <xf numFmtId="49" fontId="9" fillId="0" borderId="1" xfId="1" quotePrefix="1" applyNumberFormat="1" applyFont="1" applyBorder="1" applyAlignment="1" applyProtection="1">
      <alignment horizontal="center" vertical="top" wrapText="1"/>
    </xf>
    <xf numFmtId="49" fontId="9" fillId="2" borderId="1" xfId="1" applyNumberFormat="1" applyFont="1" applyFill="1" applyBorder="1" applyAlignment="1" applyProtection="1">
      <alignment horizontal="center" vertical="top" wrapText="1"/>
    </xf>
    <xf numFmtId="49" fontId="9" fillId="0" borderId="1" xfId="1" applyNumberFormat="1" applyFont="1" applyFill="1" applyBorder="1" applyAlignment="1" applyProtection="1">
      <alignment horizontal="center" vertical="top" wrapText="1"/>
    </xf>
    <xf numFmtId="49" fontId="6" fillId="0" borderId="1" xfId="0" quotePrefix="1" applyNumberFormat="1" applyFont="1" applyBorder="1" applyAlignment="1">
      <alignment horizontal="center" vertical="top" wrapText="1"/>
    </xf>
    <xf numFmtId="49" fontId="9" fillId="0" borderId="2" xfId="1" applyNumberFormat="1" applyFont="1" applyFill="1" applyBorder="1" applyAlignment="1" applyProtection="1">
      <alignment horizontal="center" vertical="top" wrapText="1"/>
    </xf>
    <xf numFmtId="49" fontId="9" fillId="0" borderId="7" xfId="1" applyNumberFormat="1" applyFont="1" applyFill="1" applyBorder="1" applyAlignment="1" applyProtection="1">
      <alignment horizontal="center" vertical="top" wrapText="1"/>
    </xf>
    <xf numFmtId="0" fontId="6" fillId="0" borderId="4" xfId="0" quotePrefix="1" applyFont="1" applyBorder="1" applyAlignment="1">
      <alignment horizontal="center" vertical="top" wrapText="1"/>
    </xf>
    <xf numFmtId="49" fontId="6" fillId="0" borderId="0" xfId="0" applyNumberFormat="1" applyFont="1" applyAlignment="1">
      <alignment horizontal="center" vertical="top" wrapText="1"/>
    </xf>
    <xf numFmtId="49" fontId="6" fillId="0" borderId="4" xfId="0" applyNumberFormat="1" applyFont="1" applyBorder="1" applyAlignment="1" applyProtection="1">
      <alignment horizontal="center" vertical="top" wrapText="1"/>
    </xf>
    <xf numFmtId="2" fontId="6" fillId="0" borderId="0" xfId="0" applyNumberFormat="1" applyFont="1" applyBorder="1" applyAlignment="1">
      <alignment horizontal="right" vertical="top"/>
    </xf>
    <xf numFmtId="0" fontId="10" fillId="0" borderId="3" xfId="1" applyFont="1" applyBorder="1" applyAlignment="1">
      <alignment horizontal="center" vertical="top" wrapText="1"/>
    </xf>
    <xf numFmtId="0" fontId="7" fillId="0" borderId="3" xfId="1" applyFont="1" applyBorder="1" applyAlignment="1">
      <alignment horizontal="center" vertical="top"/>
    </xf>
    <xf numFmtId="2" fontId="11" fillId="0" borderId="0" xfId="0" applyNumberFormat="1" applyFont="1" applyBorder="1"/>
    <xf numFmtId="2" fontId="8" fillId="0" borderId="1" xfId="1" applyNumberFormat="1" applyFont="1" applyBorder="1" applyAlignment="1">
      <alignment horizontal="center" vertical="top" wrapText="1"/>
    </xf>
    <xf numFmtId="2" fontId="10" fillId="0" borderId="4" xfId="1" applyNumberFormat="1" applyFont="1" applyBorder="1" applyAlignment="1">
      <alignment horizontal="center" vertical="top" wrapText="1"/>
    </xf>
    <xf numFmtId="2" fontId="10" fillId="0" borderId="2" xfId="0" applyNumberFormat="1" applyFont="1" applyFill="1" applyBorder="1" applyAlignment="1">
      <alignment horizontal="center" vertical="top" wrapText="1"/>
    </xf>
    <xf numFmtId="0" fontId="10" fillId="0" borderId="0" xfId="0" applyFont="1" applyFill="1" applyAlignment="1">
      <alignment vertical="top" wrapText="1"/>
    </xf>
    <xf numFmtId="49" fontId="9" fillId="0" borderId="1" xfId="0" applyNumberFormat="1" applyFont="1" applyFill="1" applyBorder="1" applyAlignment="1">
      <alignment horizontal="right" vertical="top" wrapText="1"/>
    </xf>
    <xf numFmtId="2" fontId="10" fillId="0" borderId="1" xfId="0" applyNumberFormat="1" applyFont="1" applyBorder="1" applyAlignment="1">
      <alignment horizontal="right" vertical="top" wrapText="1" shrinkToFit="1"/>
    </xf>
    <xf numFmtId="49" fontId="9"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11" fillId="0" borderId="1" xfId="0" applyFont="1" applyBorder="1" applyAlignment="1">
      <alignment horizontal="center" vertical="top"/>
    </xf>
    <xf numFmtId="0" fontId="8" fillId="0" borderId="1" xfId="0" applyFont="1" applyBorder="1" applyAlignment="1">
      <alignment horizontal="center" vertical="top"/>
    </xf>
    <xf numFmtId="0" fontId="11" fillId="0" borderId="1" xfId="0" applyFont="1" applyBorder="1" applyAlignment="1">
      <alignment horizontal="center" vertical="top" wrapText="1"/>
    </xf>
    <xf numFmtId="2" fontId="11" fillId="0" borderId="1" xfId="0" applyNumberFormat="1" applyFont="1" applyBorder="1" applyAlignment="1">
      <alignment horizontal="right" vertical="top"/>
    </xf>
    <xf numFmtId="0" fontId="11" fillId="0" borderId="0" xfId="0" applyFont="1"/>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2" fontId="6" fillId="0" borderId="1" xfId="0" applyNumberFormat="1" applyFont="1" applyFill="1" applyBorder="1" applyAlignment="1">
      <alignment horizontal="right" vertical="top" wrapText="1"/>
    </xf>
    <xf numFmtId="0" fontId="28" fillId="0" borderId="0" xfId="0" applyFont="1" applyBorder="1" applyAlignment="1" applyProtection="1">
      <alignment horizontal="center" vertical="top" wrapText="1"/>
    </xf>
    <xf numFmtId="0" fontId="29" fillId="0" borderId="0" xfId="0" applyFont="1" applyBorder="1" applyAlignment="1" applyProtection="1">
      <alignment horizontal="left" vertical="top"/>
    </xf>
    <xf numFmtId="0" fontId="29" fillId="0" borderId="0" xfId="0" applyFont="1" applyBorder="1" applyAlignment="1" applyProtection="1">
      <alignment horizontal="justify" vertical="top"/>
    </xf>
    <xf numFmtId="0" fontId="29" fillId="0" borderId="0" xfId="0" applyFont="1" applyBorder="1" applyAlignment="1" applyProtection="1">
      <alignment horizontal="justify" vertical="top" wrapText="1"/>
    </xf>
    <xf numFmtId="0" fontId="10" fillId="0" borderId="1" xfId="0" applyFont="1" applyFill="1" applyBorder="1" applyAlignment="1">
      <alignment horizontal="right" vertical="top" wrapText="1"/>
    </xf>
    <xf numFmtId="49" fontId="9" fillId="0" borderId="1" xfId="1" applyNumberFormat="1" applyFont="1" applyBorder="1" applyAlignment="1">
      <alignment horizontal="center" vertical="top" wrapText="1"/>
    </xf>
    <xf numFmtId="0" fontId="6" fillId="2" borderId="1" xfId="0" applyFont="1" applyFill="1" applyBorder="1" applyAlignment="1">
      <alignment horizontal="center" vertical="top" wrapText="1"/>
    </xf>
    <xf numFmtId="0" fontId="6" fillId="2" borderId="1" xfId="0" applyFont="1" applyFill="1" applyBorder="1" applyAlignment="1">
      <alignment vertical="top" wrapText="1"/>
    </xf>
    <xf numFmtId="2" fontId="6" fillId="2" borderId="1" xfId="0" applyNumberFormat="1" applyFont="1" applyFill="1" applyBorder="1" applyAlignment="1">
      <alignment vertical="top" wrapText="1"/>
    </xf>
    <xf numFmtId="1" fontId="6" fillId="0" borderId="1" xfId="0" applyNumberFormat="1" applyFont="1" applyBorder="1" applyAlignment="1">
      <alignment horizontal="center" vertical="top" wrapText="1"/>
    </xf>
    <xf numFmtId="0" fontId="6" fillId="0" borderId="1" xfId="0" applyNumberFormat="1" applyFont="1" applyBorder="1" applyAlignment="1">
      <alignment horizontal="justify" vertical="top" wrapText="1"/>
    </xf>
    <xf numFmtId="0" fontId="6" fillId="0" borderId="1" xfId="0" applyFont="1" applyBorder="1" applyAlignment="1">
      <alignment horizontal="justify" vertical="top"/>
    </xf>
    <xf numFmtId="0" fontId="9" fillId="0" borderId="1" xfId="1" applyFont="1" applyBorder="1" applyAlignment="1" applyProtection="1">
      <alignment horizontal="justify" vertical="top" wrapText="1"/>
    </xf>
    <xf numFmtId="0" fontId="6" fillId="0" borderId="1" xfId="0" applyFont="1" applyBorder="1" applyAlignment="1">
      <alignment horizontal="justify" vertical="top" wrapText="1"/>
    </xf>
    <xf numFmtId="0" fontId="9" fillId="0" borderId="1" xfId="1" applyFont="1" applyFill="1" applyBorder="1" applyAlignment="1" applyProtection="1">
      <alignment horizontal="justify" vertical="top" wrapText="1"/>
    </xf>
    <xf numFmtId="0" fontId="25" fillId="0" borderId="1" xfId="0" applyFont="1" applyBorder="1" applyAlignment="1">
      <alignment horizontal="justify" vertical="top" wrapText="1"/>
    </xf>
    <xf numFmtId="0" fontId="9" fillId="0" borderId="1" xfId="1" applyFont="1" applyBorder="1" applyAlignment="1" applyProtection="1">
      <alignment horizontal="justify" vertical="top"/>
    </xf>
    <xf numFmtId="0" fontId="9" fillId="0" borderId="3" xfId="1" applyFont="1" applyBorder="1" applyAlignment="1" applyProtection="1">
      <alignment horizontal="justify" vertical="justify" wrapText="1"/>
    </xf>
    <xf numFmtId="0" fontId="6" fillId="0" borderId="1" xfId="0" applyNumberFormat="1" applyFont="1" applyBorder="1" applyAlignment="1">
      <alignment horizontal="justify" vertical="justify" wrapText="1"/>
    </xf>
    <xf numFmtId="0" fontId="10" fillId="0" borderId="7" xfId="0" applyFont="1" applyFill="1" applyBorder="1" applyAlignment="1">
      <alignment horizontal="justify" vertical="justify" wrapText="1"/>
    </xf>
    <xf numFmtId="0" fontId="10" fillId="0" borderId="1" xfId="1" applyFont="1" applyBorder="1" applyAlignment="1" applyProtection="1">
      <alignment horizontal="justify" vertical="justify" wrapText="1"/>
    </xf>
    <xf numFmtId="0" fontId="7" fillId="0" borderId="1" xfId="1" applyFont="1" applyBorder="1" applyAlignment="1" applyProtection="1">
      <alignment horizontal="justify" vertical="justify" wrapText="1"/>
    </xf>
    <xf numFmtId="0" fontId="6" fillId="0" borderId="1" xfId="0" applyFont="1" applyBorder="1" applyAlignment="1">
      <alignment horizontal="justify" vertical="justify"/>
    </xf>
    <xf numFmtId="0" fontId="7" fillId="0" borderId="1" xfId="1" applyFont="1" applyBorder="1" applyAlignment="1" applyProtection="1">
      <alignment horizontal="justify" vertical="justify"/>
    </xf>
    <xf numFmtId="0" fontId="9" fillId="0" borderId="1" xfId="1" applyFont="1" applyBorder="1" applyAlignment="1" applyProtection="1">
      <alignment horizontal="justify" vertical="justify" wrapText="1"/>
    </xf>
    <xf numFmtId="0" fontId="7" fillId="2" borderId="1" xfId="1" applyFont="1" applyFill="1" applyBorder="1" applyAlignment="1" applyProtection="1">
      <alignment horizontal="justify" vertical="justify" wrapText="1"/>
    </xf>
    <xf numFmtId="0" fontId="9" fillId="0" borderId="1" xfId="1" applyFont="1" applyFill="1" applyBorder="1" applyAlignment="1" applyProtection="1">
      <alignment horizontal="justify" vertical="justify"/>
    </xf>
    <xf numFmtId="0" fontId="6" fillId="0" borderId="1" xfId="0" applyFont="1" applyBorder="1" applyAlignment="1">
      <alignment horizontal="justify" vertical="justify" wrapText="1"/>
    </xf>
    <xf numFmtId="0" fontId="9" fillId="0" borderId="1" xfId="1" applyFont="1" applyFill="1" applyBorder="1" applyAlignment="1" applyProtection="1">
      <alignment horizontal="justify" vertical="justify" wrapText="1"/>
    </xf>
    <xf numFmtId="0" fontId="9" fillId="0" borderId="1" xfId="1" applyFont="1" applyBorder="1" applyAlignment="1">
      <alignment horizontal="justify" vertical="justify" wrapText="1"/>
    </xf>
    <xf numFmtId="0" fontId="9" fillId="0" borderId="1" xfId="1" applyNumberFormat="1" applyFont="1" applyBorder="1" applyAlignment="1">
      <alignment horizontal="justify" vertical="justify" wrapText="1"/>
    </xf>
    <xf numFmtId="0" fontId="7" fillId="0" borderId="1" xfId="1" applyFont="1" applyFill="1" applyBorder="1" applyAlignment="1" applyProtection="1">
      <alignment horizontal="justify" vertical="justify" wrapText="1"/>
    </xf>
    <xf numFmtId="0" fontId="6" fillId="0" borderId="1" xfId="0" applyNumberFormat="1" applyFont="1" applyFill="1" applyBorder="1" applyAlignment="1">
      <alignment horizontal="justify" vertical="justify" wrapText="1"/>
    </xf>
    <xf numFmtId="0" fontId="11" fillId="0" borderId="1" xfId="0" applyFont="1" applyBorder="1" applyAlignment="1">
      <alignment horizontal="justify" vertical="justify"/>
    </xf>
    <xf numFmtId="0" fontId="6" fillId="2" borderId="1" xfId="0" applyFont="1" applyFill="1" applyBorder="1" applyAlignment="1">
      <alignment horizontal="justify" vertical="justify" wrapText="1"/>
    </xf>
    <xf numFmtId="0" fontId="11" fillId="0" borderId="1" xfId="0" applyNumberFormat="1" applyFont="1" applyBorder="1" applyAlignment="1">
      <alignment horizontal="justify" vertical="justify" wrapText="1"/>
    </xf>
    <xf numFmtId="0" fontId="9" fillId="0" borderId="0" xfId="1" applyFont="1" applyFill="1" applyBorder="1" applyAlignment="1" applyProtection="1">
      <alignment horizontal="justify" vertical="justify" wrapText="1"/>
    </xf>
    <xf numFmtId="0" fontId="9" fillId="0" borderId="1" xfId="0" applyFont="1" applyBorder="1" applyAlignment="1">
      <alignment horizontal="justify" vertical="justify" wrapText="1"/>
    </xf>
    <xf numFmtId="0" fontId="9" fillId="0" borderId="1" xfId="0" applyFont="1" applyBorder="1" applyAlignment="1">
      <alignment horizontal="justify" vertical="justify"/>
    </xf>
    <xf numFmtId="0" fontId="10" fillId="0" borderId="1" xfId="0" applyFont="1" applyBorder="1" applyAlignment="1">
      <alignment horizontal="justify" vertical="justify" wrapText="1"/>
    </xf>
    <xf numFmtId="0" fontId="11" fillId="0" borderId="1" xfId="0" applyFont="1" applyBorder="1" applyAlignment="1">
      <alignment horizontal="justify" vertical="justify" wrapText="1"/>
    </xf>
    <xf numFmtId="0" fontId="6" fillId="0" borderId="1" xfId="0" applyFont="1" applyFill="1" applyBorder="1" applyAlignment="1">
      <alignment horizontal="justify" vertical="justify" wrapText="1"/>
    </xf>
    <xf numFmtId="0" fontId="6" fillId="0" borderId="0" xfId="0" applyFont="1" applyAlignment="1">
      <alignment horizontal="justify" vertical="justify" wrapText="1"/>
    </xf>
    <xf numFmtId="0" fontId="25" fillId="0" borderId="1" xfId="0" applyFont="1" applyBorder="1" applyAlignment="1">
      <alignment horizontal="justify" vertical="justify" wrapText="1"/>
    </xf>
    <xf numFmtId="0" fontId="9" fillId="0" borderId="1" xfId="1" applyFont="1" applyBorder="1" applyAlignment="1" applyProtection="1">
      <alignment horizontal="justify" vertical="justify"/>
    </xf>
    <xf numFmtId="0" fontId="11" fillId="0" borderId="0" xfId="0" applyFont="1" applyAlignment="1">
      <alignment vertical="top"/>
    </xf>
    <xf numFmtId="0" fontId="29" fillId="0" borderId="0" xfId="0" applyFont="1" applyBorder="1" applyAlignment="1" applyProtection="1">
      <alignment horizontal="center" vertical="top"/>
    </xf>
    <xf numFmtId="0" fontId="9" fillId="0" borderId="3" xfId="1" applyFont="1" applyBorder="1" applyAlignment="1">
      <alignment horizontal="center" vertical="justify"/>
    </xf>
    <xf numFmtId="2" fontId="10" fillId="0" borderId="3" xfId="1" applyNumberFormat="1" applyFont="1" applyBorder="1" applyAlignment="1">
      <alignment horizontal="center" vertical="justify"/>
    </xf>
    <xf numFmtId="2" fontId="9" fillId="0" borderId="1" xfId="1" applyNumberFormat="1" applyFont="1" applyBorder="1" applyAlignment="1" applyProtection="1">
      <alignment horizontal="center" vertical="justify"/>
      <protection locked="0"/>
    </xf>
    <xf numFmtId="2" fontId="10" fillId="0" borderId="1" xfId="1" applyNumberFormat="1" applyFont="1" applyBorder="1" applyAlignment="1">
      <alignment horizontal="center" vertical="justify"/>
    </xf>
    <xf numFmtId="2" fontId="10" fillId="0" borderId="2" xfId="0" applyNumberFormat="1" applyFont="1" applyFill="1" applyBorder="1" applyAlignment="1">
      <alignment horizontal="center" vertical="justify" wrapText="1"/>
    </xf>
    <xf numFmtId="1" fontId="9" fillId="0" borderId="1" xfId="1" applyNumberFormat="1" applyFont="1" applyBorder="1" applyAlignment="1" applyProtection="1">
      <alignment horizontal="center" vertical="justify"/>
      <protection locked="0"/>
    </xf>
    <xf numFmtId="2" fontId="6" fillId="0" borderId="1" xfId="0" applyNumberFormat="1" applyFont="1" applyBorder="1" applyAlignment="1">
      <alignment horizontal="center" vertical="justify"/>
    </xf>
    <xf numFmtId="2" fontId="10" fillId="0" borderId="1" xfId="0" applyNumberFormat="1" applyFont="1" applyBorder="1" applyAlignment="1">
      <alignment horizontal="center" vertical="justify"/>
    </xf>
    <xf numFmtId="0" fontId="6" fillId="0" borderId="1" xfId="0" applyFont="1" applyBorder="1" applyAlignment="1">
      <alignment horizontal="center" vertical="justify"/>
    </xf>
    <xf numFmtId="2" fontId="10" fillId="0" borderId="1" xfId="0" applyNumberFormat="1" applyFont="1" applyFill="1" applyBorder="1" applyAlignment="1">
      <alignment horizontal="center" vertical="justify" wrapText="1"/>
    </xf>
    <xf numFmtId="168" fontId="6" fillId="0" borderId="1" xfId="2" applyNumberFormat="1" applyFont="1" applyBorder="1" applyAlignment="1">
      <alignment horizontal="center" vertical="justify"/>
    </xf>
    <xf numFmtId="168" fontId="9" fillId="0" borderId="1" xfId="2" applyNumberFormat="1" applyFont="1" applyBorder="1" applyAlignment="1" applyProtection="1">
      <alignment horizontal="center" vertical="justify"/>
      <protection locked="0"/>
    </xf>
    <xf numFmtId="1" fontId="9" fillId="2" borderId="1" xfId="1" applyNumberFormat="1" applyFont="1" applyFill="1" applyBorder="1" applyAlignment="1" applyProtection="1">
      <alignment horizontal="center" vertical="justify"/>
      <protection locked="0"/>
    </xf>
    <xf numFmtId="2" fontId="10" fillId="2" borderId="1" xfId="1" applyNumberFormat="1" applyFont="1" applyFill="1" applyBorder="1" applyAlignment="1">
      <alignment horizontal="center" vertical="justify"/>
    </xf>
    <xf numFmtId="0" fontId="9" fillId="0" borderId="1" xfId="1" applyFont="1" applyBorder="1" applyAlignment="1" applyProtection="1">
      <alignment horizontal="center" vertical="justify"/>
      <protection locked="0"/>
    </xf>
    <xf numFmtId="2" fontId="9" fillId="0" borderId="1" xfId="1" applyNumberFormat="1" applyFont="1" applyFill="1" applyBorder="1" applyAlignment="1" applyProtection="1">
      <alignment horizontal="center" vertical="justify"/>
      <protection locked="0"/>
    </xf>
    <xf numFmtId="2" fontId="6" fillId="0" borderId="1" xfId="0" applyNumberFormat="1" applyFont="1" applyBorder="1" applyAlignment="1">
      <alignment horizontal="center" vertical="justify" wrapText="1"/>
    </xf>
    <xf numFmtId="2" fontId="6" fillId="0" borderId="1" xfId="0" applyNumberFormat="1" applyFont="1" applyFill="1" applyBorder="1" applyAlignment="1">
      <alignment horizontal="center" vertical="justify"/>
    </xf>
    <xf numFmtId="2" fontId="10" fillId="0" borderId="1" xfId="0" applyNumberFormat="1" applyFont="1" applyFill="1" applyBorder="1" applyAlignment="1">
      <alignment horizontal="center" vertical="justify"/>
    </xf>
    <xf numFmtId="2" fontId="10" fillId="0" borderId="1" xfId="1" applyNumberFormat="1" applyFont="1" applyFill="1" applyBorder="1" applyAlignment="1">
      <alignment horizontal="center" vertical="justify"/>
    </xf>
    <xf numFmtId="0" fontId="6" fillId="2" borderId="1" xfId="0" applyFont="1" applyFill="1" applyBorder="1" applyAlignment="1">
      <alignment horizontal="center" vertical="justify"/>
    </xf>
    <xf numFmtId="2" fontId="6" fillId="2" borderId="1" xfId="0" applyNumberFormat="1" applyFont="1" applyFill="1" applyBorder="1" applyAlignment="1">
      <alignment horizontal="center" vertical="justify"/>
    </xf>
    <xf numFmtId="2" fontId="6" fillId="0" borderId="0" xfId="0" applyNumberFormat="1" applyFont="1" applyAlignment="1">
      <alignment horizontal="center" vertical="justify"/>
    </xf>
    <xf numFmtId="167" fontId="9" fillId="0" borderId="1" xfId="0" applyNumberFormat="1" applyFont="1" applyBorder="1" applyAlignment="1">
      <alignment horizontal="center" vertical="justify"/>
    </xf>
    <xf numFmtId="1" fontId="6" fillId="0" borderId="1" xfId="0" applyNumberFormat="1" applyFont="1" applyBorder="1" applyAlignment="1">
      <alignment horizontal="center" vertical="justify"/>
    </xf>
    <xf numFmtId="2" fontId="10" fillId="0" borderId="9" xfId="0" applyNumberFormat="1" applyFont="1" applyBorder="1" applyAlignment="1">
      <alignment horizontal="center" vertical="justify"/>
    </xf>
    <xf numFmtId="0" fontId="6" fillId="0" borderId="1" xfId="0" applyFont="1" applyBorder="1" applyAlignment="1">
      <alignment horizontal="center" vertical="justify" wrapText="1"/>
    </xf>
    <xf numFmtId="0" fontId="10" fillId="0" borderId="9" xfId="1" applyFont="1" applyBorder="1" applyAlignment="1">
      <alignment horizontal="center" vertical="justify"/>
    </xf>
    <xf numFmtId="2" fontId="10" fillId="0" borderId="9" xfId="1" applyNumberFormat="1" applyFont="1" applyBorder="1" applyAlignment="1">
      <alignment horizontal="center" vertical="justify"/>
    </xf>
    <xf numFmtId="0" fontId="10" fillId="0" borderId="1" xfId="0" applyFont="1" applyBorder="1" applyAlignment="1">
      <alignment horizontal="center" vertical="justify"/>
    </xf>
    <xf numFmtId="2" fontId="9" fillId="0" borderId="1" xfId="1" applyNumberFormat="1" applyFont="1" applyBorder="1" applyAlignment="1">
      <alignment horizontal="center" vertical="justify" wrapText="1"/>
    </xf>
    <xf numFmtId="1" fontId="10" fillId="0" borderId="1" xfId="1" applyNumberFormat="1" applyFont="1" applyBorder="1" applyAlignment="1">
      <alignment horizontal="center" vertical="justify"/>
    </xf>
    <xf numFmtId="2" fontId="9" fillId="0" borderId="1" xfId="1" applyNumberFormat="1" applyFont="1" applyBorder="1" applyAlignment="1">
      <alignment horizontal="center" vertical="justify"/>
    </xf>
    <xf numFmtId="2" fontId="7" fillId="0" borderId="1" xfId="1" applyNumberFormat="1" applyFont="1" applyBorder="1" applyAlignment="1">
      <alignment horizontal="center" vertical="justify"/>
    </xf>
    <xf numFmtId="2" fontId="8" fillId="0" borderId="1" xfId="1" applyNumberFormat="1" applyFont="1" applyBorder="1" applyAlignment="1">
      <alignment horizontal="center" vertical="justify"/>
    </xf>
    <xf numFmtId="1" fontId="8" fillId="0" borderId="1" xfId="1" applyNumberFormat="1" applyFont="1" applyBorder="1" applyAlignment="1">
      <alignment horizontal="center" vertical="justify"/>
    </xf>
    <xf numFmtId="2" fontId="7" fillId="0" borderId="1" xfId="1" applyNumberFormat="1" applyFont="1" applyBorder="1" applyAlignment="1" applyProtection="1">
      <alignment horizontal="center" vertical="justify"/>
    </xf>
    <xf numFmtId="0" fontId="7" fillId="0" borderId="1" xfId="1" applyFont="1" applyBorder="1" applyAlignment="1">
      <alignment horizontal="center" vertical="justify"/>
    </xf>
    <xf numFmtId="0" fontId="7" fillId="0" borderId="1" xfId="1" applyFont="1" applyBorder="1" applyAlignment="1" applyProtection="1">
      <alignment horizontal="center" vertical="justify"/>
    </xf>
    <xf numFmtId="1" fontId="7" fillId="0" borderId="1" xfId="1" applyNumberFormat="1" applyFont="1" applyBorder="1" applyAlignment="1" applyProtection="1">
      <alignment horizontal="center" vertical="justify"/>
    </xf>
    <xf numFmtId="0" fontId="9" fillId="0" borderId="1" xfId="1" applyFont="1" applyBorder="1" applyAlignment="1">
      <alignment horizontal="center" vertical="justify"/>
    </xf>
    <xf numFmtId="2" fontId="10" fillId="0" borderId="1" xfId="1" applyNumberFormat="1" applyFont="1" applyBorder="1" applyAlignment="1">
      <alignment horizontal="center" vertical="justify" wrapText="1"/>
    </xf>
    <xf numFmtId="0" fontId="20" fillId="0" borderId="0" xfId="0" applyFont="1" applyAlignment="1">
      <alignment horizontal="center" vertical="top"/>
    </xf>
    <xf numFmtId="0" fontId="6" fillId="0" borderId="0" xfId="0" applyFont="1" applyBorder="1" applyAlignment="1">
      <alignment horizontal="left" wrapText="1"/>
    </xf>
    <xf numFmtId="2" fontId="11" fillId="0" borderId="0" xfId="0" applyNumberFormat="1" applyFont="1" applyBorder="1" applyAlignment="1">
      <alignment horizontal="right" vertical="top"/>
    </xf>
    <xf numFmtId="0" fontId="30" fillId="0" borderId="0" xfId="0" applyFont="1" applyBorder="1" applyAlignment="1">
      <alignment horizontal="right" vertical="top" wrapText="1"/>
    </xf>
    <xf numFmtId="0" fontId="26" fillId="0" borderId="0" xfId="0" applyFont="1" applyBorder="1" applyAlignment="1">
      <alignment horizontal="left" vertical="top"/>
    </xf>
    <xf numFmtId="2" fontId="10" fillId="0" borderId="1" xfId="0" applyNumberFormat="1" applyFont="1" applyBorder="1" applyAlignment="1">
      <alignment horizontal="right" vertical="top" shrinkToFit="1"/>
    </xf>
    <xf numFmtId="0" fontId="6" fillId="0" borderId="0" xfId="0" applyFont="1" applyAlignment="1"/>
    <xf numFmtId="0" fontId="11" fillId="0" borderId="9" xfId="0" applyFont="1" applyBorder="1" applyAlignment="1">
      <alignment vertical="justify"/>
    </xf>
    <xf numFmtId="0" fontId="11" fillId="0" borderId="5" xfId="0" applyFont="1" applyBorder="1" applyAlignment="1">
      <alignment vertical="justify"/>
    </xf>
    <xf numFmtId="0" fontId="11" fillId="0" borderId="4" xfId="0" applyFont="1" applyBorder="1" applyAlignment="1">
      <alignment vertical="top"/>
    </xf>
    <xf numFmtId="2" fontId="6" fillId="0" borderId="0" xfId="0" applyNumberFormat="1" applyFont="1"/>
    <xf numFmtId="0" fontId="6" fillId="0" borderId="8" xfId="0" applyFont="1" applyBorder="1" applyAlignment="1">
      <alignment horizontal="center" vertical="top" wrapText="1"/>
    </xf>
    <xf numFmtId="0" fontId="0" fillId="0" borderId="5" xfId="0" applyBorder="1" applyAlignment="1">
      <alignment vertical="top"/>
    </xf>
    <xf numFmtId="0" fontId="24" fillId="0" borderId="1" xfId="0" applyFont="1" applyBorder="1" applyAlignment="1">
      <alignment horizontal="justify" vertical="justify" wrapText="1"/>
    </xf>
    <xf numFmtId="0" fontId="27" fillId="0" borderId="0" xfId="0" applyFont="1" applyBorder="1" applyAlignment="1" applyProtection="1">
      <alignment horizontal="center" vertical="top"/>
    </xf>
    <xf numFmtId="0" fontId="8" fillId="0" borderId="2" xfId="1" applyFont="1" applyBorder="1" applyAlignment="1">
      <alignment horizontal="center" vertical="top" wrapText="1"/>
    </xf>
    <xf numFmtId="0" fontId="8" fillId="0" borderId="3" xfId="1" applyFont="1" applyBorder="1" applyAlignment="1">
      <alignment horizontal="center" vertical="top" wrapText="1"/>
    </xf>
    <xf numFmtId="0" fontId="7" fillId="0" borderId="2" xfId="1" applyFont="1" applyBorder="1" applyAlignment="1" applyProtection="1">
      <alignment horizontal="center" vertical="top"/>
    </xf>
    <xf numFmtId="0" fontId="7" fillId="0" borderId="3" xfId="1" applyFont="1" applyBorder="1" applyAlignment="1" applyProtection="1">
      <alignment horizontal="center" vertical="top"/>
    </xf>
    <xf numFmtId="0" fontId="7" fillId="0" borderId="2" xfId="1" applyFont="1" applyBorder="1" applyAlignment="1">
      <alignment horizontal="center" vertical="top"/>
    </xf>
    <xf numFmtId="0" fontId="7" fillId="0" borderId="3" xfId="1" applyFont="1" applyBorder="1" applyAlignment="1">
      <alignment horizontal="center" vertical="top"/>
    </xf>
    <xf numFmtId="0" fontId="8" fillId="0" borderId="4" xfId="1" applyFont="1" applyBorder="1" applyAlignment="1">
      <alignment horizontal="center" vertical="top"/>
    </xf>
    <xf numFmtId="0" fontId="8" fillId="0" borderId="5" xfId="1" applyFont="1" applyBorder="1" applyAlignment="1">
      <alignment horizontal="center" vertical="top"/>
    </xf>
    <xf numFmtId="0" fontId="29" fillId="0" borderId="6" xfId="0" applyFont="1" applyBorder="1" applyAlignment="1" applyProtection="1">
      <alignment horizontal="justify" vertical="top" wrapText="1"/>
    </xf>
    <xf numFmtId="0" fontId="7" fillId="0" borderId="2" xfId="1" applyFont="1" applyBorder="1" applyAlignment="1">
      <alignment horizontal="center" vertical="top" wrapText="1"/>
    </xf>
    <xf numFmtId="0" fontId="7" fillId="0" borderId="3" xfId="1" applyFont="1" applyBorder="1" applyAlignment="1">
      <alignment horizontal="center" vertical="top" wrapText="1"/>
    </xf>
    <xf numFmtId="1" fontId="7" fillId="0" borderId="2" xfId="1" applyNumberFormat="1" applyFont="1" applyBorder="1" applyAlignment="1">
      <alignment horizontal="center" vertical="top"/>
    </xf>
    <xf numFmtId="1" fontId="7" fillId="0" borderId="3" xfId="1" applyNumberFormat="1" applyFont="1" applyBorder="1" applyAlignment="1">
      <alignment horizontal="center" vertical="top"/>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0" fillId="0" borderId="0" xfId="0" applyAlignment="1">
      <alignment horizontal="center"/>
    </xf>
    <xf numFmtId="0" fontId="3" fillId="0" borderId="0" xfId="0" applyFont="1" applyAlignment="1">
      <alignment horizontal="center" wrapText="1"/>
    </xf>
    <xf numFmtId="0" fontId="12" fillId="0" borderId="0" xfId="0" applyFont="1" applyAlignment="1">
      <alignment horizontal="center" vertical="center" wrapText="1"/>
    </xf>
    <xf numFmtId="0" fontId="14" fillId="0" borderId="0" xfId="1" applyFont="1" applyBorder="1" applyAlignment="1" applyProtection="1">
      <alignment horizontal="center" vertical="top" wrapText="1"/>
    </xf>
    <xf numFmtId="0" fontId="0" fillId="0" borderId="0" xfId="0" applyAlignment="1">
      <alignment horizontal="left" vertical="center"/>
    </xf>
  </cellXfs>
  <cellStyles count="3">
    <cellStyle name="Comma" xfId="2" builtinId="3"/>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553"/>
  <sheetViews>
    <sheetView tabSelected="1" view="pageBreakPreview" topLeftCell="A523" zoomScaleNormal="80" zoomScaleSheetLayoutView="100" workbookViewId="0">
      <selection activeCell="F68" sqref="F68"/>
    </sheetView>
  </sheetViews>
  <sheetFormatPr defaultRowHeight="12.75"/>
  <cols>
    <col min="1" max="1" width="4.5703125" style="268" customWidth="1"/>
    <col min="2" max="2" width="86.7109375" style="139" customWidth="1"/>
    <col min="3" max="3" width="9.140625" style="198" customWidth="1"/>
    <col min="4" max="4" width="11.28515625" style="199" customWidth="1"/>
    <col min="5" max="5" width="20.7109375" style="247" customWidth="1"/>
    <col min="6" max="6" width="9" style="231" customWidth="1"/>
    <col min="7" max="7" width="12.28515625" style="205" customWidth="1"/>
    <col min="8" max="8" width="9.42578125" style="140" bestFit="1" customWidth="1"/>
    <col min="9" max="9" width="12.7109375" style="140" customWidth="1"/>
    <col min="10" max="10" width="10.42578125" style="140" customWidth="1"/>
    <col min="11" max="16384" width="9.140625" style="140"/>
  </cols>
  <sheetData>
    <row r="1" spans="1:10" s="210" customFormat="1" ht="14.25">
      <c r="A1" s="258"/>
      <c r="B1" s="207"/>
      <c r="C1" s="208"/>
      <c r="D1" s="383" t="s">
        <v>714</v>
      </c>
      <c r="E1" s="380"/>
      <c r="F1" s="382" t="s">
        <v>708</v>
      </c>
      <c r="G1" s="381">
        <f>G546</f>
        <v>0</v>
      </c>
      <c r="I1" s="273">
        <v>17890388</v>
      </c>
      <c r="J1" s="273">
        <f>I1-G1</f>
        <v>17890388</v>
      </c>
    </row>
    <row r="2" spans="1:10" s="210" customFormat="1" ht="14.25">
      <c r="A2" s="258"/>
      <c r="B2" s="207"/>
      <c r="C2" s="208"/>
      <c r="D2" s="383" t="s">
        <v>715</v>
      </c>
      <c r="E2" s="380"/>
      <c r="F2" s="382" t="s">
        <v>708</v>
      </c>
      <c r="G2" s="381">
        <v>212300</v>
      </c>
    </row>
    <row r="3" spans="1:10" s="210" customFormat="1" ht="14.25">
      <c r="A3" s="258"/>
      <c r="B3" s="207"/>
      <c r="C3" s="208"/>
      <c r="D3" s="383" t="s">
        <v>707</v>
      </c>
      <c r="E3" s="380"/>
      <c r="F3" s="225"/>
      <c r="G3" s="381" t="s">
        <v>1153</v>
      </c>
    </row>
    <row r="4" spans="1:10" s="210" customFormat="1" ht="22.5" customHeight="1">
      <c r="A4" s="393" t="s">
        <v>706</v>
      </c>
      <c r="B4" s="393"/>
      <c r="C4" s="393"/>
      <c r="D4" s="393"/>
      <c r="E4" s="393"/>
      <c r="F4" s="393"/>
      <c r="G4" s="393"/>
    </row>
    <row r="5" spans="1:10" s="210" customFormat="1" ht="15">
      <c r="A5" s="290"/>
      <c r="B5" s="291" t="s">
        <v>751</v>
      </c>
      <c r="C5" s="336"/>
      <c r="D5" s="336"/>
      <c r="E5" s="293"/>
      <c r="F5" s="293"/>
      <c r="G5" s="292"/>
    </row>
    <row r="6" spans="1:10" s="210" customFormat="1" ht="30.75" customHeight="1">
      <c r="A6" s="290"/>
      <c r="B6" s="402" t="s">
        <v>908</v>
      </c>
      <c r="C6" s="402"/>
      <c r="D6" s="402"/>
      <c r="E6" s="402"/>
      <c r="F6" s="402"/>
      <c r="G6" s="402"/>
    </row>
    <row r="7" spans="1:10" s="335" customFormat="1">
      <c r="A7" s="394" t="s">
        <v>678</v>
      </c>
      <c r="B7" s="396" t="s">
        <v>1142</v>
      </c>
      <c r="C7" s="398" t="s">
        <v>0</v>
      </c>
      <c r="D7" s="400" t="s">
        <v>709</v>
      </c>
      <c r="E7" s="401"/>
      <c r="F7" s="403" t="s">
        <v>1</v>
      </c>
      <c r="G7" s="405" t="s">
        <v>2</v>
      </c>
    </row>
    <row r="8" spans="1:10" s="335" customFormat="1">
      <c r="A8" s="395"/>
      <c r="B8" s="397"/>
      <c r="C8" s="399"/>
      <c r="D8" s="212" t="s">
        <v>710</v>
      </c>
      <c r="E8" s="236" t="s">
        <v>713</v>
      </c>
      <c r="F8" s="404"/>
      <c r="G8" s="406"/>
    </row>
    <row r="9" spans="1:10">
      <c r="A9" s="259"/>
      <c r="B9" s="211" t="s">
        <v>3</v>
      </c>
      <c r="C9" s="272"/>
      <c r="D9" s="212"/>
      <c r="E9" s="236"/>
      <c r="F9" s="227"/>
      <c r="G9" s="200"/>
    </row>
    <row r="10" spans="1:10" ht="227.25" customHeight="1">
      <c r="A10" s="259" t="s">
        <v>9</v>
      </c>
      <c r="B10" s="307" t="s">
        <v>711</v>
      </c>
      <c r="C10" s="337">
        <v>388.32</v>
      </c>
      <c r="D10" s="338"/>
      <c r="E10" s="271"/>
      <c r="F10" s="228" t="s">
        <v>712</v>
      </c>
      <c r="G10" s="232">
        <f>ROUND(SUM(D10*C10),0)</f>
        <v>0</v>
      </c>
    </row>
    <row r="11" spans="1:10" ht="237.75" customHeight="1">
      <c r="A11" s="256" t="s">
        <v>11</v>
      </c>
      <c r="B11" s="308" t="s">
        <v>618</v>
      </c>
      <c r="C11" s="339">
        <v>918.85</v>
      </c>
      <c r="D11" s="340"/>
      <c r="E11" s="271"/>
      <c r="F11" s="228" t="s">
        <v>712</v>
      </c>
      <c r="G11" s="232">
        <f t="shared" ref="G11:G72" si="0">ROUND(SUM(D11*C11),0)</f>
        <v>0</v>
      </c>
    </row>
    <row r="12" spans="1:10" s="277" customFormat="1" ht="240.75" customHeight="1">
      <c r="A12" s="294">
        <v>3</v>
      </c>
      <c r="B12" s="309" t="s">
        <v>757</v>
      </c>
      <c r="C12" s="341">
        <v>164.47</v>
      </c>
      <c r="D12" s="341"/>
      <c r="E12" s="276"/>
      <c r="F12" s="276" t="s">
        <v>712</v>
      </c>
      <c r="G12" s="232">
        <f t="shared" si="0"/>
        <v>0</v>
      </c>
    </row>
    <row r="13" spans="1:10" ht="56.25" customHeight="1">
      <c r="A13" s="257" t="s">
        <v>15</v>
      </c>
      <c r="B13" s="310" t="s">
        <v>619</v>
      </c>
      <c r="C13" s="339">
        <v>79.819999999999993</v>
      </c>
      <c r="D13" s="340"/>
      <c r="E13" s="237"/>
      <c r="F13" s="228" t="s">
        <v>712</v>
      </c>
      <c r="G13" s="232">
        <f t="shared" si="0"/>
        <v>0</v>
      </c>
    </row>
    <row r="14" spans="1:10" ht="18" customHeight="1">
      <c r="A14" s="257"/>
      <c r="B14" s="311" t="s">
        <v>328</v>
      </c>
      <c r="C14" s="342"/>
      <c r="D14" s="340"/>
      <c r="E14" s="237"/>
      <c r="F14" s="228"/>
      <c r="G14" s="232"/>
    </row>
    <row r="15" spans="1:10" ht="83.25" customHeight="1">
      <c r="A15" s="235">
        <v>5</v>
      </c>
      <c r="B15" s="308" t="s">
        <v>912</v>
      </c>
      <c r="C15" s="342"/>
      <c r="D15" s="340"/>
      <c r="E15" s="237"/>
      <c r="F15" s="228"/>
      <c r="G15" s="232"/>
    </row>
    <row r="16" spans="1:10" ht="54.75" customHeight="1">
      <c r="A16" s="204" t="s">
        <v>810</v>
      </c>
      <c r="B16" s="300" t="s">
        <v>1140</v>
      </c>
      <c r="C16" s="339">
        <v>211.18</v>
      </c>
      <c r="D16" s="340"/>
      <c r="E16" s="237"/>
      <c r="F16" s="228" t="s">
        <v>716</v>
      </c>
      <c r="G16" s="232">
        <f t="shared" si="0"/>
        <v>0</v>
      </c>
    </row>
    <row r="17" spans="1:7" ht="62.25" customHeight="1">
      <c r="A17" s="204" t="s">
        <v>809</v>
      </c>
      <c r="B17" s="300" t="s">
        <v>1141</v>
      </c>
      <c r="C17" s="339">
        <v>511.87</v>
      </c>
      <c r="D17" s="340"/>
      <c r="E17" s="237"/>
      <c r="F17" s="228" t="s">
        <v>716</v>
      </c>
      <c r="G17" s="232">
        <f t="shared" si="0"/>
        <v>0</v>
      </c>
    </row>
    <row r="18" spans="1:7" ht="35.25" customHeight="1">
      <c r="A18" s="235">
        <v>6</v>
      </c>
      <c r="B18" s="300" t="s">
        <v>1137</v>
      </c>
      <c r="C18" s="342"/>
      <c r="D18" s="343"/>
      <c r="E18" s="239"/>
      <c r="F18" s="204"/>
      <c r="G18" s="232"/>
    </row>
    <row r="19" spans="1:7" ht="58.5" customHeight="1">
      <c r="A19" s="204" t="s">
        <v>810</v>
      </c>
      <c r="B19" s="300" t="s">
        <v>1138</v>
      </c>
      <c r="C19" s="339">
        <v>565.79</v>
      </c>
      <c r="D19" s="340"/>
      <c r="E19" s="237"/>
      <c r="F19" s="228" t="s">
        <v>716</v>
      </c>
      <c r="G19" s="232">
        <f t="shared" si="0"/>
        <v>0</v>
      </c>
    </row>
    <row r="20" spans="1:7" ht="38.25">
      <c r="A20" s="204" t="s">
        <v>809</v>
      </c>
      <c r="B20" s="300" t="s">
        <v>1139</v>
      </c>
      <c r="C20" s="339">
        <f>'civil dom'!H212</f>
        <v>10.559999999999999</v>
      </c>
      <c r="D20" s="340"/>
      <c r="E20" s="237"/>
      <c r="F20" s="228" t="s">
        <v>716</v>
      </c>
      <c r="G20" s="232">
        <f t="shared" si="0"/>
        <v>0</v>
      </c>
    </row>
    <row r="21" spans="1:7" ht="39" customHeight="1">
      <c r="A21" s="235">
        <v>7</v>
      </c>
      <c r="B21" s="300" t="s">
        <v>1154</v>
      </c>
      <c r="C21" s="339">
        <f>'civil dom'!H223</f>
        <v>15.524999999999999</v>
      </c>
      <c r="D21" s="340"/>
      <c r="E21" s="237"/>
      <c r="F21" s="228" t="s">
        <v>716</v>
      </c>
      <c r="G21" s="232">
        <f t="shared" si="0"/>
        <v>0</v>
      </c>
    </row>
    <row r="22" spans="1:7" ht="28.5" customHeight="1">
      <c r="A22" s="235">
        <v>8</v>
      </c>
      <c r="B22" s="308" t="s">
        <v>1155</v>
      </c>
      <c r="C22" s="342"/>
      <c r="D22" s="340"/>
      <c r="E22" s="237"/>
      <c r="F22" s="204"/>
      <c r="G22" s="232">
        <f t="shared" si="0"/>
        <v>0</v>
      </c>
    </row>
    <row r="23" spans="1:7" ht="42" customHeight="1">
      <c r="A23" s="204" t="s">
        <v>810</v>
      </c>
      <c r="B23" s="300" t="s">
        <v>329</v>
      </c>
      <c r="C23" s="339">
        <v>870.14</v>
      </c>
      <c r="D23" s="340"/>
      <c r="E23" s="237"/>
      <c r="F23" s="228" t="s">
        <v>716</v>
      </c>
      <c r="G23" s="232">
        <f t="shared" si="0"/>
        <v>0</v>
      </c>
    </row>
    <row r="24" spans="1:7" ht="32.25" customHeight="1">
      <c r="A24" s="235">
        <v>9</v>
      </c>
      <c r="B24" s="300" t="s">
        <v>1136</v>
      </c>
      <c r="C24" s="342"/>
      <c r="D24" s="344"/>
      <c r="E24" s="240"/>
      <c r="F24" s="228"/>
      <c r="G24" s="232">
        <f t="shared" si="0"/>
        <v>0</v>
      </c>
    </row>
    <row r="25" spans="1:7" ht="40.5" customHeight="1">
      <c r="A25" s="204" t="s">
        <v>810</v>
      </c>
      <c r="B25" s="300" t="s">
        <v>1135</v>
      </c>
      <c r="C25" s="339">
        <f>'civil dom'!H436</f>
        <v>162.39652000000004</v>
      </c>
      <c r="D25" s="340"/>
      <c r="E25" s="237"/>
      <c r="F25" s="228" t="s">
        <v>716</v>
      </c>
      <c r="G25" s="232">
        <f t="shared" si="0"/>
        <v>0</v>
      </c>
    </row>
    <row r="26" spans="1:7" ht="40.5" customHeight="1">
      <c r="A26" s="235">
        <v>10</v>
      </c>
      <c r="B26" s="300" t="s">
        <v>1134</v>
      </c>
      <c r="C26" s="342">
        <v>20</v>
      </c>
      <c r="D26" s="340"/>
      <c r="E26" s="237"/>
      <c r="F26" s="228" t="s">
        <v>716</v>
      </c>
      <c r="G26" s="232">
        <f t="shared" si="0"/>
        <v>0</v>
      </c>
    </row>
    <row r="27" spans="1:7" ht="40.5" customHeight="1">
      <c r="A27" s="235">
        <v>11</v>
      </c>
      <c r="B27" s="300" t="s">
        <v>1133</v>
      </c>
      <c r="C27" s="339">
        <f>'civil dom'!H445</f>
        <v>53.819999999999993</v>
      </c>
      <c r="D27" s="340"/>
      <c r="E27" s="237"/>
      <c r="F27" s="228" t="s">
        <v>716</v>
      </c>
      <c r="G27" s="232">
        <f t="shared" si="0"/>
        <v>0</v>
      </c>
    </row>
    <row r="28" spans="1:7" ht="40.5" customHeight="1">
      <c r="A28" s="235">
        <v>12</v>
      </c>
      <c r="B28" s="300" t="s">
        <v>1132</v>
      </c>
      <c r="C28" s="345">
        <v>25</v>
      </c>
      <c r="D28" s="339"/>
      <c r="E28" s="237"/>
      <c r="F28" s="228" t="s">
        <v>716</v>
      </c>
      <c r="G28" s="232">
        <f t="shared" si="0"/>
        <v>0</v>
      </c>
    </row>
    <row r="29" spans="1:7" ht="40.5" customHeight="1">
      <c r="A29" s="235">
        <v>13</v>
      </c>
      <c r="B29" s="300" t="s">
        <v>754</v>
      </c>
      <c r="C29" s="345">
        <v>155.1</v>
      </c>
      <c r="D29" s="339"/>
      <c r="E29" s="202"/>
      <c r="F29" s="228" t="s">
        <v>716</v>
      </c>
      <c r="G29" s="232">
        <f t="shared" si="0"/>
        <v>0</v>
      </c>
    </row>
    <row r="30" spans="1:7" ht="55.5" customHeight="1">
      <c r="A30" s="235">
        <v>14</v>
      </c>
      <c r="B30" s="300" t="s">
        <v>1131</v>
      </c>
      <c r="C30" s="345">
        <v>60.14</v>
      </c>
      <c r="D30" s="339"/>
      <c r="E30" s="202"/>
      <c r="F30" s="228" t="s">
        <v>750</v>
      </c>
      <c r="G30" s="232">
        <f t="shared" si="0"/>
        <v>0</v>
      </c>
    </row>
    <row r="31" spans="1:7">
      <c r="A31" s="257"/>
      <c r="B31" s="313" t="s">
        <v>331</v>
      </c>
      <c r="C31" s="342"/>
      <c r="D31" s="340"/>
      <c r="E31" s="237"/>
      <c r="F31" s="228"/>
      <c r="G31" s="232">
        <f t="shared" si="0"/>
        <v>0</v>
      </c>
    </row>
    <row r="32" spans="1:7" s="277" customFormat="1" ht="68.25" customHeight="1">
      <c r="A32" s="294">
        <v>15</v>
      </c>
      <c r="B32" s="309" t="s">
        <v>753</v>
      </c>
      <c r="C32" s="346">
        <v>13.87</v>
      </c>
      <c r="D32" s="346"/>
      <c r="E32" s="242"/>
      <c r="F32" s="242" t="s">
        <v>712</v>
      </c>
      <c r="G32" s="232">
        <f t="shared" si="0"/>
        <v>0</v>
      </c>
    </row>
    <row r="33" spans="1:7" ht="59.25" customHeight="1">
      <c r="A33" s="235">
        <v>16</v>
      </c>
      <c r="B33" s="308" t="s">
        <v>834</v>
      </c>
      <c r="C33" s="339">
        <v>80.28</v>
      </c>
      <c r="D33" s="340"/>
      <c r="E33" s="237"/>
      <c r="F33" s="228" t="s">
        <v>712</v>
      </c>
      <c r="G33" s="232">
        <f t="shared" si="0"/>
        <v>0</v>
      </c>
    </row>
    <row r="34" spans="1:7" ht="25.5">
      <c r="A34" s="257" t="s">
        <v>33</v>
      </c>
      <c r="B34" s="300" t="s">
        <v>1130</v>
      </c>
      <c r="C34" s="343">
        <v>3</v>
      </c>
      <c r="D34" s="340"/>
      <c r="E34" s="237"/>
      <c r="F34" s="228" t="s">
        <v>712</v>
      </c>
      <c r="G34" s="232">
        <f t="shared" si="0"/>
        <v>0</v>
      </c>
    </row>
    <row r="35" spans="1:7" ht="45.75" customHeight="1">
      <c r="A35" s="260" t="s">
        <v>34</v>
      </c>
      <c r="B35" s="314" t="s">
        <v>1129</v>
      </c>
      <c r="C35" s="343">
        <f>'civil dom'!I620</f>
        <v>43.564070000000001</v>
      </c>
      <c r="D35" s="344"/>
      <c r="E35" s="237"/>
      <c r="F35" s="204" t="s">
        <v>716</v>
      </c>
      <c r="G35" s="232">
        <f t="shared" si="0"/>
        <v>0</v>
      </c>
    </row>
    <row r="36" spans="1:7" ht="50.25" customHeight="1">
      <c r="A36" s="260" t="s">
        <v>35</v>
      </c>
      <c r="B36" s="314" t="s">
        <v>1164</v>
      </c>
      <c r="C36" s="343">
        <f>C35</f>
        <v>43.564070000000001</v>
      </c>
      <c r="D36" s="344"/>
      <c r="E36" s="237"/>
      <c r="F36" s="204" t="s">
        <v>716</v>
      </c>
      <c r="G36" s="232">
        <f t="shared" si="0"/>
        <v>0</v>
      </c>
    </row>
    <row r="37" spans="1:7" ht="54" customHeight="1">
      <c r="A37" s="257" t="s">
        <v>36</v>
      </c>
      <c r="B37" s="308" t="s">
        <v>1156</v>
      </c>
      <c r="C37" s="342"/>
      <c r="D37" s="340"/>
      <c r="E37" s="237"/>
      <c r="F37" s="228"/>
      <c r="G37" s="232"/>
    </row>
    <row r="38" spans="1:7" ht="43.5" customHeight="1">
      <c r="A38" s="257" t="s">
        <v>810</v>
      </c>
      <c r="B38" s="300" t="s">
        <v>1157</v>
      </c>
      <c r="C38" s="339">
        <v>31.09</v>
      </c>
      <c r="D38" s="340"/>
      <c r="E38" s="237"/>
      <c r="F38" s="228" t="s">
        <v>712</v>
      </c>
      <c r="G38" s="232">
        <f t="shared" si="0"/>
        <v>0</v>
      </c>
    </row>
    <row r="39" spans="1:7" ht="43.5" customHeight="1">
      <c r="A39" s="257" t="s">
        <v>37</v>
      </c>
      <c r="B39" s="300" t="s">
        <v>1158</v>
      </c>
      <c r="C39" s="339">
        <v>45.38</v>
      </c>
      <c r="D39" s="340"/>
      <c r="E39" s="237"/>
      <c r="F39" s="228" t="s">
        <v>712</v>
      </c>
      <c r="G39" s="232">
        <f t="shared" si="0"/>
        <v>0</v>
      </c>
    </row>
    <row r="40" spans="1:7" ht="43.5" customHeight="1">
      <c r="A40" s="257" t="s">
        <v>38</v>
      </c>
      <c r="B40" s="300" t="s">
        <v>1159</v>
      </c>
      <c r="C40" s="339">
        <v>100.66</v>
      </c>
      <c r="D40" s="340"/>
      <c r="E40" s="237"/>
      <c r="F40" s="228" t="s">
        <v>712</v>
      </c>
      <c r="G40" s="232">
        <f t="shared" si="0"/>
        <v>0</v>
      </c>
    </row>
    <row r="41" spans="1:7" ht="43.5" customHeight="1">
      <c r="A41" s="257" t="s">
        <v>39</v>
      </c>
      <c r="B41" s="300" t="s">
        <v>1160</v>
      </c>
      <c r="C41" s="339">
        <v>158.72</v>
      </c>
      <c r="D41" s="340"/>
      <c r="E41" s="237"/>
      <c r="F41" s="228" t="s">
        <v>712</v>
      </c>
      <c r="G41" s="232">
        <f t="shared" si="0"/>
        <v>0</v>
      </c>
    </row>
    <row r="42" spans="1:7" ht="43.5" customHeight="1">
      <c r="A42" s="257" t="s">
        <v>40</v>
      </c>
      <c r="B42" s="300" t="s">
        <v>1161</v>
      </c>
      <c r="C42" s="339">
        <f>'civil dom'!H933</f>
        <v>2.3287499999999999</v>
      </c>
      <c r="D42" s="340"/>
      <c r="E42" s="237"/>
      <c r="F42" s="228" t="s">
        <v>712</v>
      </c>
      <c r="G42" s="232">
        <f t="shared" si="0"/>
        <v>0</v>
      </c>
    </row>
    <row r="43" spans="1:7" ht="70.5" customHeight="1">
      <c r="A43" s="260" t="s">
        <v>41</v>
      </c>
      <c r="B43" s="314" t="s">
        <v>1163</v>
      </c>
      <c r="C43" s="347">
        <v>56.97</v>
      </c>
      <c r="D43" s="344"/>
      <c r="E43" s="237"/>
      <c r="F43" s="228" t="s">
        <v>712</v>
      </c>
      <c r="G43" s="232">
        <f t="shared" si="0"/>
        <v>0</v>
      </c>
    </row>
    <row r="44" spans="1:7" ht="46.5" customHeight="1">
      <c r="A44" s="257" t="s">
        <v>275</v>
      </c>
      <c r="B44" s="302" t="s">
        <v>1162</v>
      </c>
      <c r="C44" s="348">
        <v>0.43</v>
      </c>
      <c r="D44" s="340"/>
      <c r="E44" s="237"/>
      <c r="F44" s="228" t="s">
        <v>712</v>
      </c>
      <c r="G44" s="232">
        <f t="shared" si="0"/>
        <v>0</v>
      </c>
    </row>
    <row r="45" spans="1:7" ht="68.25" customHeight="1">
      <c r="A45" s="257" t="s">
        <v>276</v>
      </c>
      <c r="B45" s="314" t="s">
        <v>755</v>
      </c>
      <c r="C45" s="339">
        <v>66998.960000000006</v>
      </c>
      <c r="D45" s="340"/>
      <c r="E45" s="237"/>
      <c r="F45" s="228" t="s">
        <v>717</v>
      </c>
      <c r="G45" s="232">
        <f t="shared" si="0"/>
        <v>0</v>
      </c>
    </row>
    <row r="46" spans="1:7" ht="69" customHeight="1">
      <c r="A46" s="257" t="s">
        <v>277</v>
      </c>
      <c r="B46" s="308" t="s">
        <v>620</v>
      </c>
      <c r="C46" s="339">
        <v>1218.46</v>
      </c>
      <c r="D46" s="340"/>
      <c r="E46" s="237"/>
      <c r="F46" s="228" t="s">
        <v>716</v>
      </c>
      <c r="G46" s="232">
        <f t="shared" si="0"/>
        <v>0</v>
      </c>
    </row>
    <row r="47" spans="1:7" ht="40.5" customHeight="1">
      <c r="A47" s="257" t="s">
        <v>278</v>
      </c>
      <c r="B47" s="302" t="s">
        <v>1143</v>
      </c>
      <c r="C47" s="339">
        <f>'civil dom'!F445</f>
        <v>47.8</v>
      </c>
      <c r="D47" s="340"/>
      <c r="E47" s="237"/>
      <c r="F47" s="228" t="s">
        <v>750</v>
      </c>
      <c r="G47" s="232">
        <f t="shared" si="0"/>
        <v>0</v>
      </c>
    </row>
    <row r="48" spans="1:7">
      <c r="A48" s="261"/>
      <c r="B48" s="314"/>
      <c r="C48" s="342"/>
      <c r="D48" s="340"/>
      <c r="E48" s="237"/>
      <c r="F48" s="228"/>
      <c r="G48" s="232"/>
    </row>
    <row r="49" spans="1:7">
      <c r="A49" s="257"/>
      <c r="B49" s="313" t="s">
        <v>332</v>
      </c>
      <c r="C49" s="342"/>
      <c r="D49" s="340"/>
      <c r="E49" s="237"/>
      <c r="F49" s="204"/>
      <c r="G49" s="232"/>
    </row>
    <row r="50" spans="1:7" ht="54" customHeight="1">
      <c r="A50" s="257" t="s">
        <v>302</v>
      </c>
      <c r="B50" s="308" t="s">
        <v>913</v>
      </c>
      <c r="C50" s="339">
        <v>76.430000000000007</v>
      </c>
      <c r="D50" s="344"/>
      <c r="E50" s="237"/>
      <c r="F50" s="228" t="s">
        <v>712</v>
      </c>
      <c r="G50" s="232">
        <f t="shared" si="0"/>
        <v>0</v>
      </c>
    </row>
    <row r="51" spans="1:7" ht="59.25" customHeight="1">
      <c r="A51" s="257" t="s">
        <v>303</v>
      </c>
      <c r="B51" s="308" t="s">
        <v>1144</v>
      </c>
      <c r="C51" s="339">
        <v>284.16000000000003</v>
      </c>
      <c r="D51" s="344"/>
      <c r="E51" s="237"/>
      <c r="F51" s="228" t="s">
        <v>712</v>
      </c>
      <c r="G51" s="232">
        <f t="shared" si="0"/>
        <v>0</v>
      </c>
    </row>
    <row r="52" spans="1:7" ht="50.25" customHeight="1">
      <c r="A52" s="257" t="s">
        <v>304</v>
      </c>
      <c r="B52" s="300" t="s">
        <v>1145</v>
      </c>
      <c r="C52" s="339">
        <v>21.18</v>
      </c>
      <c r="D52" s="344"/>
      <c r="E52" s="237"/>
      <c r="F52" s="228" t="s">
        <v>712</v>
      </c>
      <c r="G52" s="232">
        <f t="shared" si="0"/>
        <v>0</v>
      </c>
    </row>
    <row r="53" spans="1:7" ht="51">
      <c r="A53" s="257" t="s">
        <v>305</v>
      </c>
      <c r="B53" s="308" t="s">
        <v>914</v>
      </c>
      <c r="C53" s="339">
        <f>'civil dom'!I1214</f>
        <v>97.750000000000014</v>
      </c>
      <c r="D53" s="344"/>
      <c r="E53" s="237"/>
      <c r="F53" s="204" t="s">
        <v>716</v>
      </c>
      <c r="G53" s="232">
        <f t="shared" si="0"/>
        <v>0</v>
      </c>
    </row>
    <row r="54" spans="1:7" s="191" customFormat="1" ht="19.5" customHeight="1">
      <c r="A54" s="262"/>
      <c r="B54" s="315" t="s">
        <v>333</v>
      </c>
      <c r="C54" s="349"/>
      <c r="D54" s="350"/>
      <c r="E54" s="241"/>
      <c r="F54" s="229"/>
      <c r="G54" s="232"/>
    </row>
    <row r="55" spans="1:7" ht="69" customHeight="1">
      <c r="A55" s="257" t="s">
        <v>306</v>
      </c>
      <c r="B55" s="308" t="s">
        <v>915</v>
      </c>
      <c r="C55" s="339">
        <v>160.65</v>
      </c>
      <c r="D55" s="344"/>
      <c r="E55" s="237"/>
      <c r="F55" s="228" t="s">
        <v>712</v>
      </c>
      <c r="G55" s="232">
        <f t="shared" si="0"/>
        <v>0</v>
      </c>
    </row>
    <row r="56" spans="1:7" ht="42" customHeight="1">
      <c r="A56" s="257" t="s">
        <v>307</v>
      </c>
      <c r="B56" s="308" t="s">
        <v>916</v>
      </c>
      <c r="C56" s="351"/>
      <c r="D56" s="344"/>
      <c r="E56" s="240"/>
      <c r="F56" s="204"/>
      <c r="G56" s="232">
        <f t="shared" si="0"/>
        <v>0</v>
      </c>
    </row>
    <row r="57" spans="1:7" ht="47.25" customHeight="1">
      <c r="A57" s="257" t="s">
        <v>810</v>
      </c>
      <c r="B57" s="314" t="s">
        <v>917</v>
      </c>
      <c r="C57" s="339">
        <f>'civil dom'!I1320</f>
        <v>49.490099999999984</v>
      </c>
      <c r="D57" s="344"/>
      <c r="E57" s="237"/>
      <c r="F57" s="228" t="s">
        <v>712</v>
      </c>
      <c r="G57" s="232">
        <f t="shared" si="0"/>
        <v>0</v>
      </c>
    </row>
    <row r="58" spans="1:7" ht="31.5" customHeight="1">
      <c r="A58" s="257" t="s">
        <v>308</v>
      </c>
      <c r="B58" s="302" t="s">
        <v>1146</v>
      </c>
      <c r="C58" s="342"/>
      <c r="D58" s="344"/>
      <c r="E58" s="240"/>
      <c r="F58" s="204"/>
      <c r="G58" s="232"/>
    </row>
    <row r="59" spans="1:7" ht="44.25" customHeight="1">
      <c r="A59" s="257" t="s">
        <v>810</v>
      </c>
      <c r="B59" s="314" t="s">
        <v>334</v>
      </c>
      <c r="C59" s="342">
        <v>10</v>
      </c>
      <c r="D59" s="344"/>
      <c r="E59" s="237"/>
      <c r="F59" s="228" t="s">
        <v>712</v>
      </c>
      <c r="G59" s="232">
        <f t="shared" si="0"/>
        <v>0</v>
      </c>
    </row>
    <row r="60" spans="1:7" ht="43.5" customHeight="1">
      <c r="A60" s="257" t="s">
        <v>309</v>
      </c>
      <c r="B60" s="314" t="s">
        <v>918</v>
      </c>
      <c r="C60" s="342"/>
      <c r="D60" s="340"/>
      <c r="E60" s="237"/>
      <c r="F60" s="228"/>
      <c r="G60" s="232"/>
    </row>
    <row r="61" spans="1:7" ht="45" customHeight="1">
      <c r="A61" s="257" t="s">
        <v>810</v>
      </c>
      <c r="B61" s="314" t="s">
        <v>335</v>
      </c>
      <c r="C61" s="342">
        <v>20</v>
      </c>
      <c r="D61" s="340"/>
      <c r="E61" s="237"/>
      <c r="F61" s="204" t="s">
        <v>716</v>
      </c>
      <c r="G61" s="232">
        <f t="shared" si="0"/>
        <v>0</v>
      </c>
    </row>
    <row r="62" spans="1:7" ht="46.5" customHeight="1">
      <c r="A62" s="257" t="s">
        <v>809</v>
      </c>
      <c r="B62" s="314" t="s">
        <v>336</v>
      </c>
      <c r="C62" s="351">
        <v>20</v>
      </c>
      <c r="D62" s="340"/>
      <c r="E62" s="237"/>
      <c r="F62" s="204" t="s">
        <v>716</v>
      </c>
      <c r="G62" s="232">
        <f t="shared" si="0"/>
        <v>0</v>
      </c>
    </row>
    <row r="63" spans="1:7">
      <c r="A63" s="257"/>
      <c r="B63" s="313" t="s">
        <v>337</v>
      </c>
      <c r="C63" s="342"/>
      <c r="D63" s="340"/>
      <c r="E63" s="237"/>
      <c r="F63" s="228"/>
      <c r="G63" s="232"/>
    </row>
    <row r="64" spans="1:7" ht="43.5" customHeight="1">
      <c r="A64" s="257" t="s">
        <v>629</v>
      </c>
      <c r="B64" s="314" t="s">
        <v>338</v>
      </c>
      <c r="C64" s="342"/>
      <c r="D64" s="340"/>
      <c r="E64" s="237"/>
      <c r="F64" s="228"/>
      <c r="G64" s="232"/>
    </row>
    <row r="65" spans="1:7" ht="38.25">
      <c r="A65" s="257" t="s">
        <v>810</v>
      </c>
      <c r="B65" s="316" t="s">
        <v>919</v>
      </c>
      <c r="C65" s="339">
        <f>'civil dom'!I1345</f>
        <v>107.86050000000002</v>
      </c>
      <c r="D65" s="340"/>
      <c r="E65" s="237"/>
      <c r="F65" s="204" t="s">
        <v>716</v>
      </c>
      <c r="G65" s="232">
        <f t="shared" si="0"/>
        <v>0</v>
      </c>
    </row>
    <row r="66" spans="1:7" ht="31.5" customHeight="1">
      <c r="A66" s="257" t="s">
        <v>628</v>
      </c>
      <c r="B66" s="314" t="s">
        <v>920</v>
      </c>
      <c r="C66" s="351"/>
      <c r="D66" s="340"/>
      <c r="E66" s="237"/>
      <c r="F66" s="228"/>
      <c r="G66" s="232"/>
    </row>
    <row r="67" spans="1:7" ht="46.5" customHeight="1">
      <c r="A67" s="257" t="s">
        <v>810</v>
      </c>
      <c r="B67" s="314" t="s">
        <v>339</v>
      </c>
      <c r="C67" s="339">
        <f>'civil dom'!I1358</f>
        <v>56.70000000000001</v>
      </c>
      <c r="D67" s="340"/>
      <c r="E67" s="237"/>
      <c r="F67" s="204" t="s">
        <v>716</v>
      </c>
      <c r="G67" s="232">
        <f t="shared" si="0"/>
        <v>0</v>
      </c>
    </row>
    <row r="68" spans="1:7" ht="46.5" customHeight="1">
      <c r="A68" s="257" t="s">
        <v>809</v>
      </c>
      <c r="B68" s="314" t="s">
        <v>340</v>
      </c>
      <c r="C68" s="339">
        <f>'civil dom'!I1370</f>
        <v>88.452000000000012</v>
      </c>
      <c r="D68" s="340"/>
      <c r="E68" s="237"/>
      <c r="F68" s="204" t="s">
        <v>716</v>
      </c>
      <c r="G68" s="232">
        <f t="shared" si="0"/>
        <v>0</v>
      </c>
    </row>
    <row r="69" spans="1:7" ht="25.5">
      <c r="A69" s="263" t="s">
        <v>630</v>
      </c>
      <c r="B69" s="308" t="s">
        <v>621</v>
      </c>
      <c r="C69" s="351"/>
      <c r="D69" s="344"/>
      <c r="E69" s="240"/>
      <c r="F69" s="204"/>
      <c r="G69" s="232"/>
    </row>
    <row r="70" spans="1:7" ht="45.75" customHeight="1">
      <c r="A70" s="263" t="s">
        <v>810</v>
      </c>
      <c r="B70" s="308" t="s">
        <v>616</v>
      </c>
      <c r="C70" s="339">
        <f>'civil dom'!I1381</f>
        <v>13.377050000000002</v>
      </c>
      <c r="D70" s="344"/>
      <c r="E70" s="237"/>
      <c r="F70" s="228" t="s">
        <v>712</v>
      </c>
      <c r="G70" s="232">
        <f t="shared" si="0"/>
        <v>0</v>
      </c>
    </row>
    <row r="71" spans="1:7" ht="41.25" customHeight="1">
      <c r="A71" s="263" t="s">
        <v>631</v>
      </c>
      <c r="B71" s="317" t="s">
        <v>921</v>
      </c>
      <c r="C71" s="342"/>
      <c r="D71" s="340"/>
      <c r="E71" s="237"/>
      <c r="F71" s="228"/>
      <c r="G71" s="232"/>
    </row>
    <row r="72" spans="1:7" ht="43.5" customHeight="1">
      <c r="A72" s="263" t="s">
        <v>810</v>
      </c>
      <c r="B72" s="318" t="s">
        <v>922</v>
      </c>
      <c r="C72" s="339">
        <f>'civil dom'!E1395</f>
        <v>14.85</v>
      </c>
      <c r="D72" s="344"/>
      <c r="E72" s="237"/>
      <c r="F72" s="204" t="s">
        <v>342</v>
      </c>
      <c r="G72" s="232">
        <f t="shared" si="0"/>
        <v>0</v>
      </c>
    </row>
    <row r="73" spans="1:7" ht="38.25">
      <c r="A73" s="263" t="s">
        <v>632</v>
      </c>
      <c r="B73" s="317" t="s">
        <v>325</v>
      </c>
      <c r="C73" s="342"/>
      <c r="D73" s="340"/>
      <c r="E73" s="237"/>
      <c r="F73" s="228"/>
      <c r="G73" s="232">
        <f t="shared" ref="G73:G135" si="1">ROUND(SUM(D73*C73),0)</f>
        <v>0</v>
      </c>
    </row>
    <row r="74" spans="1:7" ht="38.25">
      <c r="A74" s="263" t="s">
        <v>810</v>
      </c>
      <c r="B74" s="316" t="s">
        <v>343</v>
      </c>
      <c r="C74" s="339">
        <f>'civil dom'!G1416</f>
        <v>819.3599999999999</v>
      </c>
      <c r="D74" s="340"/>
      <c r="E74" s="237"/>
      <c r="F74" s="228" t="s">
        <v>717</v>
      </c>
      <c r="G74" s="232">
        <f t="shared" si="1"/>
        <v>0</v>
      </c>
    </row>
    <row r="75" spans="1:7" ht="38.25">
      <c r="A75" s="263" t="s">
        <v>633</v>
      </c>
      <c r="B75" s="317" t="s">
        <v>622</v>
      </c>
      <c r="C75" s="342"/>
      <c r="D75" s="340"/>
      <c r="E75" s="237"/>
      <c r="F75" s="228"/>
      <c r="G75" s="232"/>
    </row>
    <row r="76" spans="1:7">
      <c r="A76" s="263" t="s">
        <v>810</v>
      </c>
      <c r="B76" s="316" t="s">
        <v>344</v>
      </c>
      <c r="C76" s="342">
        <f>'civil dom'!F1436</f>
        <v>78</v>
      </c>
      <c r="D76" s="340"/>
      <c r="E76" s="237"/>
      <c r="F76" s="228" t="s">
        <v>345</v>
      </c>
      <c r="G76" s="232">
        <f t="shared" si="1"/>
        <v>0</v>
      </c>
    </row>
    <row r="77" spans="1:7" ht="38.25">
      <c r="A77" s="263" t="s">
        <v>634</v>
      </c>
      <c r="B77" s="317" t="s">
        <v>623</v>
      </c>
      <c r="C77" s="342"/>
      <c r="D77" s="340"/>
      <c r="E77" s="237"/>
      <c r="F77" s="228"/>
      <c r="G77" s="232"/>
    </row>
    <row r="78" spans="1:7" ht="29.25" customHeight="1">
      <c r="A78" s="263" t="s">
        <v>810</v>
      </c>
      <c r="B78" s="316" t="s">
        <v>923</v>
      </c>
      <c r="C78" s="342">
        <f>'civil dom'!I1454</f>
        <v>168</v>
      </c>
      <c r="D78" s="340"/>
      <c r="E78" s="237"/>
      <c r="F78" s="228" t="s">
        <v>345</v>
      </c>
      <c r="G78" s="232">
        <f t="shared" si="1"/>
        <v>0</v>
      </c>
    </row>
    <row r="79" spans="1:7" ht="38.25">
      <c r="A79" s="263" t="s">
        <v>635</v>
      </c>
      <c r="B79" s="308" t="s">
        <v>624</v>
      </c>
      <c r="C79" s="342"/>
      <c r="D79" s="340"/>
      <c r="E79" s="237"/>
      <c r="F79" s="228"/>
      <c r="G79" s="232"/>
    </row>
    <row r="80" spans="1:7" ht="29.25" customHeight="1">
      <c r="A80" s="263" t="s">
        <v>810</v>
      </c>
      <c r="B80" s="316" t="s">
        <v>824</v>
      </c>
      <c r="C80" s="342">
        <f>'civil dom'!I1473</f>
        <v>168</v>
      </c>
      <c r="D80" s="340"/>
      <c r="E80" s="237"/>
      <c r="F80" s="228" t="s">
        <v>345</v>
      </c>
      <c r="G80" s="232">
        <f t="shared" si="1"/>
        <v>0</v>
      </c>
    </row>
    <row r="81" spans="1:7" ht="140.25" customHeight="1">
      <c r="A81" s="263" t="s">
        <v>636</v>
      </c>
      <c r="B81" s="319" t="s">
        <v>925</v>
      </c>
      <c r="C81" s="342"/>
      <c r="D81" s="340"/>
      <c r="E81" s="237"/>
      <c r="F81" s="228"/>
      <c r="G81" s="232"/>
    </row>
    <row r="82" spans="1:7" ht="38.25">
      <c r="A82" s="263" t="s">
        <v>810</v>
      </c>
      <c r="B82" s="304" t="s">
        <v>1165</v>
      </c>
      <c r="C82" s="339">
        <f>'civil dom'!G1492</f>
        <v>1509.3</v>
      </c>
      <c r="D82" s="340"/>
      <c r="E82" s="237"/>
      <c r="F82" s="228" t="s">
        <v>717</v>
      </c>
      <c r="G82" s="232">
        <f t="shared" si="1"/>
        <v>0</v>
      </c>
    </row>
    <row r="83" spans="1:7" ht="51">
      <c r="A83" s="263" t="s">
        <v>807</v>
      </c>
      <c r="B83" s="318" t="s">
        <v>926</v>
      </c>
      <c r="C83" s="342"/>
      <c r="D83" s="340"/>
      <c r="E83" s="237"/>
      <c r="F83" s="228"/>
      <c r="G83" s="232"/>
    </row>
    <row r="84" spans="1:7" ht="38.25">
      <c r="A84" s="263" t="s">
        <v>810</v>
      </c>
      <c r="B84" s="318" t="s">
        <v>924</v>
      </c>
      <c r="C84" s="339">
        <f>'civil dom'!G1525</f>
        <v>203.04</v>
      </c>
      <c r="D84" s="340"/>
      <c r="E84" s="237"/>
      <c r="F84" s="228" t="s">
        <v>716</v>
      </c>
      <c r="G84" s="232">
        <f t="shared" si="1"/>
        <v>0</v>
      </c>
    </row>
    <row r="85" spans="1:7" ht="51">
      <c r="A85" s="263" t="s">
        <v>811</v>
      </c>
      <c r="B85" s="318" t="s">
        <v>625</v>
      </c>
      <c r="C85" s="342">
        <v>8</v>
      </c>
      <c r="D85" s="340"/>
      <c r="E85" s="237"/>
      <c r="F85" s="228" t="s">
        <v>345</v>
      </c>
      <c r="G85" s="232">
        <f t="shared" si="1"/>
        <v>0</v>
      </c>
    </row>
    <row r="86" spans="1:7" ht="189" customHeight="1">
      <c r="A86" s="295" t="s">
        <v>637</v>
      </c>
      <c r="B86" s="320" t="s">
        <v>927</v>
      </c>
      <c r="C86" s="352">
        <f>'civil dom'!G1539</f>
        <v>118.82795</v>
      </c>
      <c r="D86" s="340"/>
      <c r="E86" s="237"/>
      <c r="F86" s="228" t="s">
        <v>716</v>
      </c>
      <c r="G86" s="232">
        <f t="shared" si="1"/>
        <v>0</v>
      </c>
    </row>
    <row r="87" spans="1:7" ht="129.75" customHeight="1">
      <c r="A87" s="295" t="s">
        <v>684</v>
      </c>
      <c r="B87" s="320" t="s">
        <v>928</v>
      </c>
      <c r="C87" s="352">
        <f>'civil dom'!G1543</f>
        <v>178.24192500000001</v>
      </c>
      <c r="D87" s="340"/>
      <c r="E87" s="237"/>
      <c r="F87" s="228" t="s">
        <v>907</v>
      </c>
      <c r="G87" s="232">
        <f t="shared" si="1"/>
        <v>0</v>
      </c>
    </row>
    <row r="88" spans="1:7">
      <c r="A88" s="260"/>
      <c r="B88" s="312"/>
      <c r="C88" s="345"/>
      <c r="D88" s="344"/>
      <c r="E88" s="240"/>
      <c r="F88" s="204"/>
      <c r="G88" s="232"/>
    </row>
    <row r="89" spans="1:7" ht="22.5" customHeight="1">
      <c r="A89" s="264"/>
      <c r="B89" s="321" t="s">
        <v>346</v>
      </c>
      <c r="C89" s="345"/>
      <c r="D89" s="344"/>
      <c r="E89" s="240"/>
      <c r="F89" s="204"/>
      <c r="G89" s="232"/>
    </row>
    <row r="90" spans="1:7" ht="81.75" customHeight="1">
      <c r="A90" s="260" t="s">
        <v>638</v>
      </c>
      <c r="B90" s="317" t="s">
        <v>929</v>
      </c>
      <c r="C90" s="343">
        <v>350</v>
      </c>
      <c r="D90" s="344"/>
      <c r="E90" s="237"/>
      <c r="F90" s="228" t="s">
        <v>716</v>
      </c>
      <c r="G90" s="232">
        <f t="shared" si="1"/>
        <v>0</v>
      </c>
    </row>
    <row r="91" spans="1:7" ht="42" customHeight="1">
      <c r="A91" s="257" t="s">
        <v>639</v>
      </c>
      <c r="B91" s="300" t="s">
        <v>1147</v>
      </c>
      <c r="C91" s="353">
        <v>9</v>
      </c>
      <c r="D91" s="340"/>
      <c r="E91" s="237"/>
      <c r="F91" s="228" t="s">
        <v>712</v>
      </c>
      <c r="G91" s="232">
        <f t="shared" si="1"/>
        <v>0</v>
      </c>
    </row>
    <row r="92" spans="1:7" ht="63.75" customHeight="1">
      <c r="A92" s="260" t="s">
        <v>640</v>
      </c>
      <c r="B92" s="308" t="s">
        <v>835</v>
      </c>
      <c r="C92" s="343">
        <v>61.8</v>
      </c>
      <c r="D92" s="340"/>
      <c r="E92" s="237"/>
      <c r="F92" s="228" t="s">
        <v>716</v>
      </c>
      <c r="G92" s="232">
        <f t="shared" si="1"/>
        <v>0</v>
      </c>
    </row>
    <row r="93" spans="1:7" ht="51.75" customHeight="1">
      <c r="A93" s="260" t="s">
        <v>641</v>
      </c>
      <c r="B93" s="308" t="s">
        <v>626</v>
      </c>
      <c r="C93" s="343">
        <f>'civil dom'!I1573</f>
        <v>6.8310000000000004</v>
      </c>
      <c r="D93" s="340"/>
      <c r="E93" s="237"/>
      <c r="F93" s="228" t="s">
        <v>716</v>
      </c>
      <c r="G93" s="232">
        <f t="shared" si="1"/>
        <v>0</v>
      </c>
    </row>
    <row r="94" spans="1:7" ht="38.25">
      <c r="A94" s="260" t="s">
        <v>642</v>
      </c>
      <c r="B94" s="300" t="s">
        <v>930</v>
      </c>
      <c r="C94" s="345">
        <v>150</v>
      </c>
      <c r="D94" s="340"/>
      <c r="E94" s="237"/>
      <c r="F94" s="228" t="s">
        <v>716</v>
      </c>
      <c r="G94" s="232">
        <f t="shared" si="1"/>
        <v>0</v>
      </c>
    </row>
    <row r="95" spans="1:7" ht="63.75">
      <c r="A95" s="260" t="s">
        <v>643</v>
      </c>
      <c r="B95" s="308" t="s">
        <v>836</v>
      </c>
      <c r="C95" s="343">
        <f>'civil dom'!I1610</f>
        <v>532.83202499999993</v>
      </c>
      <c r="D95" s="340"/>
      <c r="E95" s="237"/>
      <c r="F95" s="228" t="s">
        <v>716</v>
      </c>
      <c r="G95" s="232">
        <f t="shared" si="1"/>
        <v>0</v>
      </c>
    </row>
    <row r="96" spans="1:7" ht="63.75">
      <c r="A96" s="260" t="s">
        <v>644</v>
      </c>
      <c r="B96" s="308" t="s">
        <v>825</v>
      </c>
      <c r="C96" s="343">
        <f>'civil dom'!I1682</f>
        <v>66.94380000000001</v>
      </c>
      <c r="D96" s="340"/>
      <c r="E96" s="237"/>
      <c r="F96" s="228" t="s">
        <v>716</v>
      </c>
      <c r="G96" s="232">
        <f t="shared" si="1"/>
        <v>0</v>
      </c>
    </row>
    <row r="97" spans="1:7" ht="55.5" customHeight="1">
      <c r="A97" s="260" t="s">
        <v>645</v>
      </c>
      <c r="B97" s="308" t="s">
        <v>931</v>
      </c>
      <c r="C97" s="343">
        <f>'civil dom'!I1695</f>
        <v>14.318999999999999</v>
      </c>
      <c r="D97" s="340"/>
      <c r="E97" s="237"/>
      <c r="F97" s="228" t="s">
        <v>716</v>
      </c>
      <c r="G97" s="232">
        <f t="shared" si="1"/>
        <v>0</v>
      </c>
    </row>
    <row r="98" spans="1:7" ht="71.25" customHeight="1">
      <c r="A98" s="260" t="s">
        <v>646</v>
      </c>
      <c r="B98" s="322" t="s">
        <v>627</v>
      </c>
      <c r="C98" s="354">
        <f>'civil dom'!I1709</f>
        <v>108.28320250000002</v>
      </c>
      <c r="D98" s="355"/>
      <c r="E98" s="237"/>
      <c r="F98" s="230" t="s">
        <v>716</v>
      </c>
      <c r="G98" s="232">
        <f t="shared" si="1"/>
        <v>0</v>
      </c>
    </row>
    <row r="99" spans="1:7" ht="54.75" customHeight="1">
      <c r="A99" s="260" t="s">
        <v>647</v>
      </c>
      <c r="B99" s="322" t="s">
        <v>499</v>
      </c>
      <c r="C99" s="354">
        <f>'civil dom'!I1730</f>
        <v>12.723150000000002</v>
      </c>
      <c r="D99" s="355"/>
      <c r="E99" s="237"/>
      <c r="F99" s="230" t="s">
        <v>716</v>
      </c>
      <c r="G99" s="232">
        <f t="shared" si="1"/>
        <v>0</v>
      </c>
    </row>
    <row r="100" spans="1:7" ht="54" customHeight="1">
      <c r="A100" s="260" t="s">
        <v>648</v>
      </c>
      <c r="B100" s="308" t="s">
        <v>413</v>
      </c>
      <c r="C100" s="343">
        <f>'civil dom'!I1748</f>
        <v>116.50270500000001</v>
      </c>
      <c r="D100" s="344"/>
      <c r="E100" s="237"/>
      <c r="F100" s="228" t="s">
        <v>716</v>
      </c>
      <c r="G100" s="232">
        <f t="shared" si="1"/>
        <v>0</v>
      </c>
    </row>
    <row r="101" spans="1:7" ht="75" customHeight="1">
      <c r="A101" s="260" t="s">
        <v>649</v>
      </c>
      <c r="B101" s="308" t="s">
        <v>326</v>
      </c>
      <c r="C101" s="343">
        <f>'civil dom'!I1802</f>
        <v>214.68479999999991</v>
      </c>
      <c r="D101" s="344"/>
      <c r="E101" s="237"/>
      <c r="F101" s="228" t="s">
        <v>716</v>
      </c>
      <c r="G101" s="232">
        <f t="shared" si="1"/>
        <v>0</v>
      </c>
    </row>
    <row r="102" spans="1:7">
      <c r="A102" s="260"/>
      <c r="B102" s="323" t="s">
        <v>414</v>
      </c>
      <c r="C102" s="345"/>
      <c r="D102" s="344"/>
      <c r="E102" s="237"/>
      <c r="F102" s="204"/>
      <c r="G102" s="232"/>
    </row>
    <row r="103" spans="1:7" ht="133.5" customHeight="1">
      <c r="A103" s="260" t="s">
        <v>650</v>
      </c>
      <c r="B103" s="308" t="s">
        <v>932</v>
      </c>
      <c r="C103" s="343">
        <f>'civil dom'!H1816</f>
        <v>331.44799999999998</v>
      </c>
      <c r="D103" s="344"/>
      <c r="E103" s="237"/>
      <c r="F103" s="228" t="s">
        <v>716</v>
      </c>
      <c r="G103" s="232">
        <f t="shared" si="1"/>
        <v>0</v>
      </c>
    </row>
    <row r="104" spans="1:7" ht="116.25" customHeight="1">
      <c r="A104" s="260" t="s">
        <v>685</v>
      </c>
      <c r="B104" s="308" t="s">
        <v>933</v>
      </c>
      <c r="C104" s="345">
        <f>'civil dom'!G1825</f>
        <v>56.209999999999994</v>
      </c>
      <c r="D104" s="344"/>
      <c r="E104" s="237"/>
      <c r="F104" s="204" t="s">
        <v>342</v>
      </c>
      <c r="G104" s="232">
        <f t="shared" si="1"/>
        <v>0</v>
      </c>
    </row>
    <row r="105" spans="1:7" ht="117" customHeight="1">
      <c r="A105" s="260" t="s">
        <v>651</v>
      </c>
      <c r="B105" s="308" t="s">
        <v>934</v>
      </c>
      <c r="C105" s="343">
        <f>'civil dom'!G1830</f>
        <v>15.4</v>
      </c>
      <c r="D105" s="344"/>
      <c r="E105" s="237"/>
      <c r="F105" s="204" t="s">
        <v>342</v>
      </c>
      <c r="G105" s="232">
        <f t="shared" si="1"/>
        <v>0</v>
      </c>
    </row>
    <row r="106" spans="1:7" ht="93.75" customHeight="1">
      <c r="A106" s="260" t="s">
        <v>652</v>
      </c>
      <c r="B106" s="308" t="s">
        <v>935</v>
      </c>
      <c r="C106" s="343">
        <f>'civil dom'!G1842</f>
        <v>85.8</v>
      </c>
      <c r="D106" s="344"/>
      <c r="E106" s="237"/>
      <c r="F106" s="204" t="s">
        <v>342</v>
      </c>
      <c r="G106" s="232">
        <f t="shared" si="1"/>
        <v>0</v>
      </c>
    </row>
    <row r="107" spans="1:7" ht="45" customHeight="1">
      <c r="A107" s="260" t="s">
        <v>653</v>
      </c>
      <c r="B107" s="308" t="s">
        <v>936</v>
      </c>
      <c r="C107" s="345"/>
      <c r="D107" s="344"/>
      <c r="E107" s="240"/>
      <c r="F107" s="204"/>
      <c r="G107" s="232"/>
    </row>
    <row r="108" spans="1:7" ht="44.25" customHeight="1">
      <c r="A108" s="260" t="s">
        <v>810</v>
      </c>
      <c r="B108" s="308" t="s">
        <v>937</v>
      </c>
      <c r="C108" s="345">
        <f>'civil dom'!G1848</f>
        <v>154</v>
      </c>
      <c r="D108" s="344"/>
      <c r="E108" s="237"/>
      <c r="F108" s="204" t="s">
        <v>342</v>
      </c>
      <c r="G108" s="232">
        <f t="shared" si="1"/>
        <v>0</v>
      </c>
    </row>
    <row r="109" spans="1:7" ht="49.5" customHeight="1">
      <c r="A109" s="260" t="s">
        <v>654</v>
      </c>
      <c r="B109" s="308" t="s">
        <v>327</v>
      </c>
      <c r="C109" s="345"/>
      <c r="D109" s="344"/>
      <c r="E109" s="240"/>
      <c r="F109" s="204"/>
      <c r="G109" s="232"/>
    </row>
    <row r="110" spans="1:7" ht="44.25" customHeight="1">
      <c r="A110" s="260" t="s">
        <v>810</v>
      </c>
      <c r="B110" s="308" t="s">
        <v>938</v>
      </c>
      <c r="C110" s="345">
        <v>40</v>
      </c>
      <c r="D110" s="344"/>
      <c r="E110" s="237"/>
      <c r="F110" s="204" t="s">
        <v>345</v>
      </c>
      <c r="G110" s="232">
        <f t="shared" si="1"/>
        <v>0</v>
      </c>
    </row>
    <row r="111" spans="1:7" ht="44.25" customHeight="1">
      <c r="A111" s="260" t="s">
        <v>809</v>
      </c>
      <c r="B111" s="308" t="s">
        <v>939</v>
      </c>
      <c r="C111" s="345">
        <v>40</v>
      </c>
      <c r="D111" s="344"/>
      <c r="E111" s="237"/>
      <c r="F111" s="204" t="s">
        <v>345</v>
      </c>
      <c r="G111" s="232">
        <f t="shared" si="1"/>
        <v>0</v>
      </c>
    </row>
    <row r="112" spans="1:7" s="233" customFormat="1" ht="179.25" customHeight="1">
      <c r="A112" s="287" t="s">
        <v>812</v>
      </c>
      <c r="B112" s="322" t="s">
        <v>612</v>
      </c>
      <c r="C112" s="354">
        <f>'civil dom'!I1866</f>
        <v>192.30440000000002</v>
      </c>
      <c r="D112" s="355"/>
      <c r="E112" s="243"/>
      <c r="F112" s="288" t="s">
        <v>716</v>
      </c>
      <c r="G112" s="289">
        <f t="shared" si="1"/>
        <v>0</v>
      </c>
    </row>
    <row r="113" spans="1:7" ht="85.5" customHeight="1">
      <c r="A113" s="260" t="s">
        <v>655</v>
      </c>
      <c r="B113" s="319" t="s">
        <v>940</v>
      </c>
      <c r="C113" s="345">
        <f>'civil dom'!E1878</f>
        <v>6</v>
      </c>
      <c r="D113" s="344"/>
      <c r="E113" s="237"/>
      <c r="F113" s="204" t="s">
        <v>345</v>
      </c>
      <c r="G113" s="232">
        <f t="shared" si="1"/>
        <v>0</v>
      </c>
    </row>
    <row r="114" spans="1:7">
      <c r="A114" s="260"/>
      <c r="B114" s="312"/>
      <c r="C114" s="345"/>
      <c r="D114" s="344"/>
      <c r="E114" s="240"/>
      <c r="F114" s="204"/>
      <c r="G114" s="232"/>
    </row>
    <row r="115" spans="1:7" ht="15.75" customHeight="1">
      <c r="A115" s="260"/>
      <c r="B115" s="323" t="s">
        <v>415</v>
      </c>
      <c r="C115" s="345"/>
      <c r="D115" s="344"/>
      <c r="E115" s="240"/>
      <c r="F115" s="204"/>
      <c r="G115" s="232"/>
    </row>
    <row r="116" spans="1:7" ht="46.5" customHeight="1">
      <c r="A116" s="260" t="s">
        <v>656</v>
      </c>
      <c r="B116" s="308" t="s">
        <v>416</v>
      </c>
      <c r="C116" s="345"/>
      <c r="D116" s="344"/>
      <c r="E116" s="240"/>
      <c r="F116" s="204"/>
      <c r="G116" s="232"/>
    </row>
    <row r="117" spans="1:7" ht="51.75" customHeight="1">
      <c r="A117" s="260" t="s">
        <v>810</v>
      </c>
      <c r="B117" s="300" t="s">
        <v>1166</v>
      </c>
      <c r="C117" s="343">
        <f>'civil dom'!H1894</f>
        <v>70.594799999999992</v>
      </c>
      <c r="D117" s="344"/>
      <c r="E117" s="237"/>
      <c r="F117" s="204" t="s">
        <v>417</v>
      </c>
      <c r="G117" s="232">
        <f t="shared" si="1"/>
        <v>0</v>
      </c>
    </row>
    <row r="118" spans="1:7" ht="54" customHeight="1">
      <c r="A118" s="260" t="s">
        <v>809</v>
      </c>
      <c r="B118" s="300" t="s">
        <v>1167</v>
      </c>
      <c r="C118" s="343">
        <v>58.68</v>
      </c>
      <c r="D118" s="344"/>
      <c r="E118" s="237"/>
      <c r="F118" s="204" t="s">
        <v>417</v>
      </c>
      <c r="G118" s="232">
        <f t="shared" si="1"/>
        <v>0</v>
      </c>
    </row>
    <row r="119" spans="1:7" ht="79.5" customHeight="1">
      <c r="A119" s="260" t="s">
        <v>657</v>
      </c>
      <c r="B119" s="317" t="s">
        <v>941</v>
      </c>
      <c r="C119" s="343">
        <f>'civil dom'!G1951</f>
        <v>132.70000000000002</v>
      </c>
      <c r="D119" s="344"/>
      <c r="E119" s="237"/>
      <c r="F119" s="204" t="s">
        <v>342</v>
      </c>
      <c r="G119" s="232">
        <f t="shared" si="1"/>
        <v>0</v>
      </c>
    </row>
    <row r="120" spans="1:7" ht="80.25" customHeight="1">
      <c r="A120" s="260" t="s">
        <v>658</v>
      </c>
      <c r="B120" s="317" t="s">
        <v>942</v>
      </c>
      <c r="C120" s="339">
        <f>'civil dom'!H1954</f>
        <v>11.880000000000003</v>
      </c>
      <c r="D120" s="356"/>
      <c r="E120" s="237"/>
      <c r="F120" s="228" t="s">
        <v>716</v>
      </c>
      <c r="G120" s="232">
        <f t="shared" si="1"/>
        <v>0</v>
      </c>
    </row>
    <row r="121" spans="1:7" ht="115.5" customHeight="1">
      <c r="A121" s="296">
        <v>74</v>
      </c>
      <c r="B121" s="324" t="s">
        <v>943</v>
      </c>
      <c r="C121" s="357"/>
      <c r="D121" s="358"/>
      <c r="E121" s="298"/>
      <c r="F121" s="297"/>
      <c r="G121" s="232"/>
    </row>
    <row r="122" spans="1:7" ht="60.75" customHeight="1">
      <c r="A122" s="296" t="s">
        <v>810</v>
      </c>
      <c r="B122" s="324" t="s">
        <v>947</v>
      </c>
      <c r="C122" s="354">
        <f>'civil dom'!I1981</f>
        <v>467.70000000000005</v>
      </c>
      <c r="D122" s="358"/>
      <c r="E122" s="237"/>
      <c r="F122" s="296" t="s">
        <v>717</v>
      </c>
      <c r="G122" s="232">
        <f t="shared" si="1"/>
        <v>0</v>
      </c>
    </row>
    <row r="123" spans="1:7" ht="36" customHeight="1">
      <c r="A123" s="257" t="s">
        <v>1148</v>
      </c>
      <c r="B123" s="314" t="s">
        <v>944</v>
      </c>
      <c r="C123" s="342"/>
      <c r="D123" s="344"/>
      <c r="E123" s="240"/>
      <c r="F123" s="299"/>
      <c r="G123" s="232"/>
    </row>
    <row r="124" spans="1:7" ht="45" customHeight="1">
      <c r="A124" s="257" t="s">
        <v>810</v>
      </c>
      <c r="B124" s="302" t="s">
        <v>945</v>
      </c>
      <c r="C124" s="339">
        <f>'civil dom'!G1998</f>
        <v>14.040000000000003</v>
      </c>
      <c r="D124" s="356"/>
      <c r="E124" s="237"/>
      <c r="F124" s="228" t="s">
        <v>716</v>
      </c>
      <c r="G124" s="232">
        <f t="shared" si="1"/>
        <v>0</v>
      </c>
    </row>
    <row r="125" spans="1:7" ht="114.75" customHeight="1">
      <c r="A125" s="260" t="s">
        <v>659</v>
      </c>
      <c r="B125" s="317" t="s">
        <v>946</v>
      </c>
      <c r="C125" s="345"/>
      <c r="D125" s="344"/>
      <c r="E125" s="240"/>
      <c r="F125" s="204"/>
      <c r="G125" s="232"/>
    </row>
    <row r="126" spans="1:7" ht="18.75" customHeight="1">
      <c r="A126" s="264"/>
      <c r="B126" s="312" t="s">
        <v>680</v>
      </c>
      <c r="C126" s="345"/>
      <c r="D126" s="344"/>
      <c r="E126" s="240"/>
      <c r="F126" s="204"/>
      <c r="G126" s="232"/>
    </row>
    <row r="127" spans="1:7" ht="45.75" customHeight="1">
      <c r="A127" s="260" t="s">
        <v>810</v>
      </c>
      <c r="B127" s="312" t="s">
        <v>681</v>
      </c>
      <c r="C127" s="345">
        <f>'civil dom'!H2011</f>
        <v>15.48</v>
      </c>
      <c r="D127" s="344"/>
      <c r="E127" s="237"/>
      <c r="F127" s="204" t="s">
        <v>716</v>
      </c>
      <c r="G127" s="232">
        <f t="shared" si="1"/>
        <v>0</v>
      </c>
    </row>
    <row r="128" spans="1:7" ht="45.75" customHeight="1">
      <c r="A128" s="260" t="s">
        <v>809</v>
      </c>
      <c r="B128" s="312" t="s">
        <v>682</v>
      </c>
      <c r="C128" s="345">
        <f>'civil dom'!G2011</f>
        <v>11.7</v>
      </c>
      <c r="D128" s="344"/>
      <c r="E128" s="237"/>
      <c r="F128" s="204" t="s">
        <v>716</v>
      </c>
      <c r="G128" s="232">
        <f t="shared" si="1"/>
        <v>0</v>
      </c>
    </row>
    <row r="129" spans="1:9" ht="17.25" customHeight="1">
      <c r="A129" s="260"/>
      <c r="B129" s="323" t="s">
        <v>418</v>
      </c>
      <c r="C129" s="345"/>
      <c r="D129" s="344"/>
      <c r="E129" s="240"/>
      <c r="F129" s="204"/>
      <c r="G129" s="232"/>
    </row>
    <row r="130" spans="1:9" ht="60" customHeight="1">
      <c r="A130" s="260" t="s">
        <v>813</v>
      </c>
      <c r="B130" s="308" t="s">
        <v>613</v>
      </c>
      <c r="C130" s="343">
        <v>508.04</v>
      </c>
      <c r="D130" s="344"/>
      <c r="E130" s="237"/>
      <c r="F130" s="204" t="s">
        <v>716</v>
      </c>
      <c r="G130" s="232">
        <f t="shared" si="1"/>
        <v>0</v>
      </c>
    </row>
    <row r="131" spans="1:9" ht="57" customHeight="1">
      <c r="A131" s="260" t="s">
        <v>660</v>
      </c>
      <c r="B131" s="308" t="s">
        <v>614</v>
      </c>
      <c r="C131" s="343">
        <f>'civil dom'!H2029</f>
        <v>215.72100000000003</v>
      </c>
      <c r="D131" s="344"/>
      <c r="E131" s="237"/>
      <c r="F131" s="204" t="s">
        <v>716</v>
      </c>
      <c r="G131" s="232">
        <f t="shared" si="1"/>
        <v>0</v>
      </c>
    </row>
    <row r="132" spans="1:9" ht="57" customHeight="1">
      <c r="A132" s="260" t="s">
        <v>661</v>
      </c>
      <c r="B132" s="308" t="s">
        <v>615</v>
      </c>
      <c r="C132" s="343">
        <f>C131</f>
        <v>215.72100000000003</v>
      </c>
      <c r="D132" s="344"/>
      <c r="E132" s="237"/>
      <c r="F132" s="204" t="s">
        <v>716</v>
      </c>
      <c r="G132" s="232">
        <f t="shared" si="1"/>
        <v>0</v>
      </c>
    </row>
    <row r="133" spans="1:9" ht="63" customHeight="1">
      <c r="A133" s="260" t="s">
        <v>662</v>
      </c>
      <c r="B133" s="308" t="s">
        <v>756</v>
      </c>
      <c r="C133" s="343">
        <v>117.39</v>
      </c>
      <c r="D133" s="344"/>
      <c r="E133" s="237"/>
      <c r="F133" s="204" t="s">
        <v>716</v>
      </c>
      <c r="G133" s="232">
        <f t="shared" si="1"/>
        <v>0</v>
      </c>
    </row>
    <row r="134" spans="1:9" ht="25.5">
      <c r="A134" s="260"/>
      <c r="B134" s="325" t="s">
        <v>453</v>
      </c>
      <c r="C134" s="345"/>
      <c r="D134" s="344"/>
      <c r="E134" s="244"/>
      <c r="F134" s="165"/>
      <c r="G134" s="232"/>
    </row>
    <row r="135" spans="1:9" ht="60.75" customHeight="1">
      <c r="A135" s="265" t="s">
        <v>663</v>
      </c>
      <c r="B135" s="326" t="s">
        <v>948</v>
      </c>
      <c r="C135" s="343">
        <v>125.75</v>
      </c>
      <c r="D135" s="344"/>
      <c r="E135" s="237"/>
      <c r="F135" s="204" t="s">
        <v>716</v>
      </c>
      <c r="G135" s="232">
        <f t="shared" si="1"/>
        <v>0</v>
      </c>
      <c r="I135" s="193"/>
    </row>
    <row r="136" spans="1:9" ht="30" customHeight="1">
      <c r="A136" s="260" t="s">
        <v>664</v>
      </c>
      <c r="B136" s="308" t="s">
        <v>950</v>
      </c>
      <c r="C136" s="345"/>
      <c r="D136" s="344"/>
      <c r="E136" s="244"/>
      <c r="F136" s="165"/>
      <c r="G136" s="232"/>
    </row>
    <row r="137" spans="1:9" ht="38.25">
      <c r="A137" s="260" t="s">
        <v>810</v>
      </c>
      <c r="B137" s="308" t="s">
        <v>949</v>
      </c>
      <c r="C137" s="343">
        <f>'civil dom'!I2082</f>
        <v>673.55065875000003</v>
      </c>
      <c r="D137" s="344"/>
      <c r="E137" s="237"/>
      <c r="F137" s="204" t="s">
        <v>716</v>
      </c>
      <c r="G137" s="232">
        <f t="shared" ref="G137:G194" si="2">ROUND(SUM(D137*C137),0)</f>
        <v>0</v>
      </c>
    </row>
    <row r="138" spans="1:9" ht="67.5" customHeight="1">
      <c r="A138" s="260" t="s">
        <v>665</v>
      </c>
      <c r="B138" s="308" t="s">
        <v>951</v>
      </c>
      <c r="C138" s="345"/>
      <c r="D138" s="344"/>
      <c r="E138" s="244"/>
      <c r="F138" s="165"/>
      <c r="G138" s="232"/>
    </row>
    <row r="139" spans="1:9" ht="38.25">
      <c r="A139" s="260" t="s">
        <v>810</v>
      </c>
      <c r="B139" s="308" t="s">
        <v>953</v>
      </c>
      <c r="C139" s="359">
        <v>1830.54</v>
      </c>
      <c r="D139" s="344"/>
      <c r="E139" s="237"/>
      <c r="F139" s="204" t="s">
        <v>716</v>
      </c>
      <c r="G139" s="232">
        <f t="shared" si="2"/>
        <v>0</v>
      </c>
    </row>
    <row r="140" spans="1:9" ht="75.75" customHeight="1">
      <c r="A140" s="260" t="s">
        <v>666</v>
      </c>
      <c r="B140" s="308" t="s">
        <v>952</v>
      </c>
      <c r="C140" s="345"/>
      <c r="D140" s="344"/>
      <c r="E140" s="244"/>
      <c r="F140" s="165"/>
      <c r="G140" s="232"/>
    </row>
    <row r="141" spans="1:9" ht="42" customHeight="1">
      <c r="A141" s="260" t="s">
        <v>810</v>
      </c>
      <c r="B141" s="300" t="s">
        <v>1149</v>
      </c>
      <c r="C141" s="343">
        <v>2411.4</v>
      </c>
      <c r="D141" s="344"/>
      <c r="E141" s="237"/>
      <c r="F141" s="204" t="s">
        <v>716</v>
      </c>
      <c r="G141" s="232">
        <f t="shared" si="2"/>
        <v>0</v>
      </c>
    </row>
    <row r="142" spans="1:9" ht="42" customHeight="1">
      <c r="A142" s="260" t="s">
        <v>667</v>
      </c>
      <c r="B142" s="300" t="s">
        <v>1150</v>
      </c>
      <c r="C142" s="343">
        <f>'civil dom'!I2297</f>
        <v>53.819999999999993</v>
      </c>
      <c r="D142" s="344"/>
      <c r="E142" s="237"/>
      <c r="F142" s="204" t="s">
        <v>716</v>
      </c>
      <c r="G142" s="232">
        <f t="shared" si="2"/>
        <v>0</v>
      </c>
    </row>
    <row r="143" spans="1:9" ht="51">
      <c r="A143" s="260" t="s">
        <v>668</v>
      </c>
      <c r="B143" s="300" t="s">
        <v>1151</v>
      </c>
      <c r="C143" s="343">
        <f>'civil dom'!I2306</f>
        <v>2184.0290760000003</v>
      </c>
      <c r="D143" s="344"/>
      <c r="E143" s="237"/>
      <c r="F143" s="204" t="s">
        <v>718</v>
      </c>
      <c r="G143" s="232">
        <f t="shared" si="2"/>
        <v>0</v>
      </c>
    </row>
    <row r="144" spans="1:9" ht="96.75" customHeight="1">
      <c r="A144" s="260" t="s">
        <v>669</v>
      </c>
      <c r="B144" s="317" t="s">
        <v>976</v>
      </c>
      <c r="C144" s="343">
        <v>217.08</v>
      </c>
      <c r="D144" s="344"/>
      <c r="E144" s="237"/>
      <c r="F144" s="204" t="s">
        <v>716</v>
      </c>
      <c r="G144" s="232">
        <f t="shared" si="2"/>
        <v>0</v>
      </c>
    </row>
    <row r="145" spans="1:11" ht="38.25">
      <c r="A145" s="260" t="s">
        <v>670</v>
      </c>
      <c r="B145" s="327" t="s">
        <v>954</v>
      </c>
      <c r="C145" s="345"/>
      <c r="D145" s="344"/>
      <c r="E145" s="237"/>
      <c r="F145" s="165"/>
      <c r="G145" s="232"/>
    </row>
    <row r="146" spans="1:11" ht="38.25">
      <c r="A146" s="260" t="s">
        <v>810</v>
      </c>
      <c r="B146" s="328" t="s">
        <v>454</v>
      </c>
      <c r="C146" s="345">
        <v>4000</v>
      </c>
      <c r="D146" s="344"/>
      <c r="E146" s="237"/>
      <c r="F146" s="204" t="s">
        <v>455</v>
      </c>
      <c r="G146" s="232">
        <f t="shared" si="2"/>
        <v>0</v>
      </c>
    </row>
    <row r="147" spans="1:11" ht="25.5">
      <c r="A147" s="260" t="s">
        <v>671</v>
      </c>
      <c r="B147" s="317" t="s">
        <v>955</v>
      </c>
      <c r="C147" s="345"/>
      <c r="D147" s="344"/>
      <c r="E147" s="244"/>
      <c r="F147" s="165"/>
      <c r="G147" s="232"/>
    </row>
    <row r="148" spans="1:11" ht="38.25">
      <c r="A148" s="260" t="s">
        <v>810</v>
      </c>
      <c r="B148" s="312" t="s">
        <v>456</v>
      </c>
      <c r="C148" s="343">
        <v>92.72</v>
      </c>
      <c r="D148" s="344"/>
      <c r="E148" s="237"/>
      <c r="F148" s="204" t="s">
        <v>716</v>
      </c>
      <c r="G148" s="232">
        <f t="shared" si="2"/>
        <v>0</v>
      </c>
    </row>
    <row r="149" spans="1:11" ht="54" customHeight="1">
      <c r="A149" s="260" t="s">
        <v>672</v>
      </c>
      <c r="B149" s="308" t="s">
        <v>956</v>
      </c>
      <c r="C149" s="343">
        <f>'civil dom'!I2320</f>
        <v>3091.5978999999988</v>
      </c>
      <c r="D149" s="344"/>
      <c r="E149" s="237"/>
      <c r="F149" s="204" t="s">
        <v>716</v>
      </c>
      <c r="G149" s="232">
        <f t="shared" si="2"/>
        <v>0</v>
      </c>
    </row>
    <row r="150" spans="1:11" ht="65.25" customHeight="1">
      <c r="A150" s="260" t="s">
        <v>673</v>
      </c>
      <c r="B150" s="308" t="s">
        <v>957</v>
      </c>
      <c r="C150" s="343">
        <f>'civil dom'!I2323</f>
        <v>1163.2802000000001</v>
      </c>
      <c r="D150" s="344"/>
      <c r="E150" s="237"/>
      <c r="F150" s="204" t="s">
        <v>716</v>
      </c>
      <c r="G150" s="232">
        <f t="shared" si="2"/>
        <v>0</v>
      </c>
    </row>
    <row r="151" spans="1:11" ht="64.5" customHeight="1">
      <c r="A151" s="260" t="s">
        <v>674</v>
      </c>
      <c r="B151" s="317" t="s">
        <v>958</v>
      </c>
      <c r="C151" s="343">
        <f>'civil dom'!I2326</f>
        <v>1928.3176999999989</v>
      </c>
      <c r="D151" s="344"/>
      <c r="E151" s="237"/>
      <c r="F151" s="204" t="s">
        <v>716</v>
      </c>
      <c r="G151" s="232">
        <f t="shared" si="2"/>
        <v>0</v>
      </c>
    </row>
    <row r="152" spans="1:11" ht="64.5" customHeight="1">
      <c r="A152" s="260" t="s">
        <v>686</v>
      </c>
      <c r="B152" s="308" t="s">
        <v>476</v>
      </c>
      <c r="C152" s="343">
        <f>'civil dom'!I2329</f>
        <v>673.55065875000003</v>
      </c>
      <c r="D152" s="344"/>
      <c r="E152" s="237"/>
      <c r="F152" s="204" t="s">
        <v>716</v>
      </c>
      <c r="G152" s="232">
        <f t="shared" si="2"/>
        <v>0</v>
      </c>
    </row>
    <row r="153" spans="1:11" ht="42" customHeight="1">
      <c r="A153" s="265" t="s">
        <v>675</v>
      </c>
      <c r="B153" s="304" t="s">
        <v>959</v>
      </c>
      <c r="C153" s="339">
        <v>41.74</v>
      </c>
      <c r="D153" s="344"/>
      <c r="E153" s="237"/>
      <c r="F153" s="228" t="s">
        <v>712</v>
      </c>
      <c r="G153" s="232">
        <f t="shared" si="2"/>
        <v>0</v>
      </c>
      <c r="K153" s="193"/>
    </row>
    <row r="154" spans="1:11" ht="47.25" customHeight="1">
      <c r="A154" s="265" t="s">
        <v>676</v>
      </c>
      <c r="B154" s="318" t="s">
        <v>961</v>
      </c>
      <c r="C154" s="339">
        <v>6</v>
      </c>
      <c r="D154" s="344"/>
      <c r="E154" s="237"/>
      <c r="F154" s="228" t="s">
        <v>345</v>
      </c>
      <c r="G154" s="232">
        <f t="shared" si="2"/>
        <v>0</v>
      </c>
      <c r="I154" s="193"/>
    </row>
    <row r="155" spans="1:11" ht="63.75" customHeight="1">
      <c r="A155" s="265" t="s">
        <v>677</v>
      </c>
      <c r="B155" s="318" t="s">
        <v>960</v>
      </c>
      <c r="C155" s="339">
        <v>4</v>
      </c>
      <c r="D155" s="344"/>
      <c r="E155" s="237"/>
      <c r="F155" s="228" t="s">
        <v>345</v>
      </c>
      <c r="G155" s="232">
        <f t="shared" si="2"/>
        <v>0</v>
      </c>
      <c r="I155" s="193"/>
    </row>
    <row r="156" spans="1:11" ht="16.5" customHeight="1">
      <c r="A156" s="263"/>
      <c r="B156" s="323" t="s">
        <v>617</v>
      </c>
      <c r="C156" s="342"/>
      <c r="D156" s="340"/>
      <c r="E156" s="237"/>
      <c r="F156" s="228"/>
      <c r="G156" s="232"/>
    </row>
    <row r="157" spans="1:11" ht="58.5" customHeight="1">
      <c r="A157" s="263" t="s">
        <v>814</v>
      </c>
      <c r="B157" s="318" t="s">
        <v>977</v>
      </c>
      <c r="C157" s="339">
        <f>'civil dom'!H2349</f>
        <v>36</v>
      </c>
      <c r="D157" s="340"/>
      <c r="E157" s="237"/>
      <c r="F157" s="228" t="s">
        <v>716</v>
      </c>
      <c r="G157" s="232">
        <f t="shared" si="2"/>
        <v>0</v>
      </c>
    </row>
    <row r="158" spans="1:11" ht="69" customHeight="1">
      <c r="A158" s="263" t="s">
        <v>815</v>
      </c>
      <c r="B158" s="318" t="s">
        <v>962</v>
      </c>
      <c r="C158" s="339">
        <f>C157</f>
        <v>36</v>
      </c>
      <c r="D158" s="340"/>
      <c r="E158" s="237"/>
      <c r="F158" s="228" t="s">
        <v>716</v>
      </c>
      <c r="G158" s="232">
        <f t="shared" si="2"/>
        <v>0</v>
      </c>
    </row>
    <row r="159" spans="1:11" ht="43.5" customHeight="1">
      <c r="A159" s="263" t="s">
        <v>816</v>
      </c>
      <c r="B159" s="317" t="s">
        <v>963</v>
      </c>
      <c r="C159" s="345"/>
      <c r="D159" s="344"/>
      <c r="E159" s="240"/>
      <c r="F159" s="228"/>
      <c r="G159" s="232"/>
    </row>
    <row r="160" spans="1:11" ht="40.5" customHeight="1">
      <c r="A160" s="260" t="s">
        <v>810</v>
      </c>
      <c r="B160" s="303" t="s">
        <v>1168</v>
      </c>
      <c r="C160" s="345">
        <f>'civil dom'!H2352</f>
        <v>60</v>
      </c>
      <c r="D160" s="344"/>
      <c r="E160" s="237"/>
      <c r="F160" s="204" t="s">
        <v>750</v>
      </c>
      <c r="G160" s="232">
        <f t="shared" si="2"/>
        <v>0</v>
      </c>
    </row>
    <row r="161" spans="1:7" ht="60.75" customHeight="1">
      <c r="A161" s="280" t="s">
        <v>817</v>
      </c>
      <c r="B161" s="329" t="s">
        <v>964</v>
      </c>
      <c r="C161" s="343">
        <v>350</v>
      </c>
      <c r="D161" s="360"/>
      <c r="E161" s="237"/>
      <c r="F161" s="228" t="s">
        <v>716</v>
      </c>
      <c r="G161" s="232">
        <f t="shared" si="2"/>
        <v>0</v>
      </c>
    </row>
    <row r="162" spans="1:7" ht="60.75" customHeight="1">
      <c r="A162" s="280" t="s">
        <v>818</v>
      </c>
      <c r="B162" s="329" t="s">
        <v>966</v>
      </c>
      <c r="C162" s="343">
        <v>350</v>
      </c>
      <c r="D162" s="360"/>
      <c r="E162" s="237"/>
      <c r="F162" s="228" t="s">
        <v>716</v>
      </c>
      <c r="G162" s="232">
        <f t="shared" si="2"/>
        <v>0</v>
      </c>
    </row>
    <row r="163" spans="1:7" ht="60.75" customHeight="1">
      <c r="A163" s="280" t="s">
        <v>819</v>
      </c>
      <c r="B163" s="329" t="s">
        <v>965</v>
      </c>
      <c r="C163" s="343">
        <v>65.599999999999994</v>
      </c>
      <c r="D163" s="360"/>
      <c r="E163" s="237"/>
      <c r="F163" s="204" t="s">
        <v>750</v>
      </c>
      <c r="G163" s="232">
        <f t="shared" si="2"/>
        <v>0</v>
      </c>
    </row>
    <row r="164" spans="1:7" ht="76.5" customHeight="1">
      <c r="A164" s="280" t="s">
        <v>820</v>
      </c>
      <c r="B164" s="329" t="s">
        <v>967</v>
      </c>
      <c r="C164" s="343">
        <v>35</v>
      </c>
      <c r="D164" s="360"/>
      <c r="E164" s="237"/>
      <c r="F164" s="228" t="s">
        <v>712</v>
      </c>
      <c r="G164" s="232">
        <f t="shared" si="2"/>
        <v>0</v>
      </c>
    </row>
    <row r="165" spans="1:7" ht="18.75" customHeight="1">
      <c r="A165" s="264"/>
      <c r="B165" s="323" t="s">
        <v>752</v>
      </c>
      <c r="C165" s="345"/>
      <c r="D165" s="344"/>
      <c r="E165" s="240"/>
      <c r="F165" s="204"/>
      <c r="G165" s="232"/>
    </row>
    <row r="166" spans="1:7" ht="57" customHeight="1">
      <c r="A166" s="204">
        <v>104</v>
      </c>
      <c r="B166" s="317" t="s">
        <v>968</v>
      </c>
      <c r="C166" s="345"/>
      <c r="D166" s="343"/>
      <c r="E166" s="245"/>
      <c r="F166" s="204"/>
      <c r="G166" s="232"/>
    </row>
    <row r="167" spans="1:7" ht="38.25">
      <c r="A167" s="204" t="s">
        <v>810</v>
      </c>
      <c r="B167" s="312" t="s">
        <v>841</v>
      </c>
      <c r="C167" s="345">
        <v>110</v>
      </c>
      <c r="D167" s="343"/>
      <c r="E167" s="237"/>
      <c r="F167" s="204" t="s">
        <v>750</v>
      </c>
      <c r="G167" s="232">
        <f t="shared" si="2"/>
        <v>0</v>
      </c>
    </row>
    <row r="168" spans="1:7" ht="38.25">
      <c r="A168" s="204" t="s">
        <v>809</v>
      </c>
      <c r="B168" s="312" t="s">
        <v>830</v>
      </c>
      <c r="C168" s="345">
        <v>35</v>
      </c>
      <c r="D168" s="343"/>
      <c r="E168" s="237"/>
      <c r="F168" s="204" t="s">
        <v>750</v>
      </c>
      <c r="G168" s="232">
        <f t="shared" si="2"/>
        <v>0</v>
      </c>
    </row>
    <row r="169" spans="1:7" ht="38.25">
      <c r="A169" s="204" t="s">
        <v>821</v>
      </c>
      <c r="B169" s="312" t="s">
        <v>826</v>
      </c>
      <c r="C169" s="345">
        <v>60</v>
      </c>
      <c r="D169" s="343"/>
      <c r="E169" s="237"/>
      <c r="F169" s="204" t="s">
        <v>750</v>
      </c>
      <c r="G169" s="232">
        <f t="shared" si="2"/>
        <v>0</v>
      </c>
    </row>
    <row r="170" spans="1:7" ht="38.25">
      <c r="A170" s="204" t="s">
        <v>822</v>
      </c>
      <c r="B170" s="312" t="s">
        <v>847</v>
      </c>
      <c r="C170" s="345">
        <v>28</v>
      </c>
      <c r="D170" s="343"/>
      <c r="E170" s="237"/>
      <c r="F170" s="204" t="s">
        <v>750</v>
      </c>
      <c r="G170" s="232">
        <f t="shared" si="2"/>
        <v>0</v>
      </c>
    </row>
    <row r="171" spans="1:7" ht="38.25">
      <c r="A171" s="204" t="s">
        <v>823</v>
      </c>
      <c r="B171" s="312" t="s">
        <v>837</v>
      </c>
      <c r="C171" s="345">
        <v>24</v>
      </c>
      <c r="D171" s="343"/>
      <c r="E171" s="237"/>
      <c r="F171" s="204" t="s">
        <v>750</v>
      </c>
      <c r="G171" s="232">
        <f t="shared" si="2"/>
        <v>0</v>
      </c>
    </row>
    <row r="172" spans="1:7" ht="47.25" customHeight="1">
      <c r="A172" s="204">
        <v>105</v>
      </c>
      <c r="B172" s="317" t="s">
        <v>969</v>
      </c>
      <c r="C172" s="345"/>
      <c r="D172" s="343"/>
      <c r="E172" s="204"/>
      <c r="F172" s="204"/>
      <c r="G172" s="232"/>
    </row>
    <row r="173" spans="1:7" ht="38.25">
      <c r="A173" s="204" t="s">
        <v>810</v>
      </c>
      <c r="B173" s="312" t="s">
        <v>830</v>
      </c>
      <c r="C173" s="345">
        <v>6</v>
      </c>
      <c r="D173" s="343"/>
      <c r="E173" s="237"/>
      <c r="F173" s="204" t="s">
        <v>750</v>
      </c>
      <c r="G173" s="232">
        <f t="shared" si="2"/>
        <v>0</v>
      </c>
    </row>
    <row r="174" spans="1:7" ht="38.25">
      <c r="A174" s="204" t="s">
        <v>809</v>
      </c>
      <c r="B174" s="312" t="s">
        <v>826</v>
      </c>
      <c r="C174" s="345">
        <v>6</v>
      </c>
      <c r="D174" s="343"/>
      <c r="E174" s="237"/>
      <c r="F174" s="204" t="s">
        <v>750</v>
      </c>
      <c r="G174" s="232">
        <f t="shared" si="2"/>
        <v>0</v>
      </c>
    </row>
    <row r="175" spans="1:7" ht="38.25">
      <c r="A175" s="204" t="s">
        <v>821</v>
      </c>
      <c r="B175" s="312" t="s">
        <v>837</v>
      </c>
      <c r="C175" s="345">
        <v>12</v>
      </c>
      <c r="D175" s="343"/>
      <c r="E175" s="237"/>
      <c r="F175" s="204" t="s">
        <v>750</v>
      </c>
      <c r="G175" s="232">
        <f t="shared" si="2"/>
        <v>0</v>
      </c>
    </row>
    <row r="176" spans="1:7" ht="56.25" customHeight="1">
      <c r="A176" s="235">
        <v>106</v>
      </c>
      <c r="B176" s="317" t="s">
        <v>970</v>
      </c>
      <c r="C176" s="345"/>
      <c r="D176" s="343"/>
      <c r="E176" s="239"/>
      <c r="F176" s="204"/>
      <c r="G176" s="232"/>
    </row>
    <row r="177" spans="1:7" ht="42.75" customHeight="1">
      <c r="A177" s="204" t="s">
        <v>810</v>
      </c>
      <c r="B177" s="312" t="s">
        <v>847</v>
      </c>
      <c r="C177" s="345">
        <v>1</v>
      </c>
      <c r="D177" s="343"/>
      <c r="E177" s="237"/>
      <c r="F177" s="204" t="s">
        <v>345</v>
      </c>
      <c r="G177" s="232">
        <f t="shared" si="2"/>
        <v>0</v>
      </c>
    </row>
    <row r="178" spans="1:7">
      <c r="A178" s="235"/>
      <c r="B178" s="312"/>
      <c r="C178" s="345"/>
      <c r="D178" s="343"/>
      <c r="E178" s="239"/>
      <c r="F178" s="204"/>
      <c r="G178" s="232"/>
    </row>
    <row r="179" spans="1:7" ht="159" customHeight="1">
      <c r="A179" s="204">
        <v>107</v>
      </c>
      <c r="B179" s="317" t="s">
        <v>971</v>
      </c>
      <c r="C179" s="345">
        <v>4</v>
      </c>
      <c r="D179" s="343"/>
      <c r="E179" s="237"/>
      <c r="F179" s="204" t="s">
        <v>345</v>
      </c>
      <c r="G179" s="232">
        <f t="shared" si="2"/>
        <v>0</v>
      </c>
    </row>
    <row r="180" spans="1:7">
      <c r="A180" s="204"/>
      <c r="B180" s="317"/>
      <c r="C180" s="345"/>
      <c r="D180" s="343"/>
      <c r="E180" s="239"/>
      <c r="F180" s="204"/>
      <c r="G180" s="232"/>
    </row>
    <row r="181" spans="1:7" ht="124.5" customHeight="1">
      <c r="A181" s="235">
        <v>108</v>
      </c>
      <c r="B181" s="317" t="s">
        <v>972</v>
      </c>
      <c r="C181" s="345"/>
      <c r="D181" s="343"/>
      <c r="E181" s="204"/>
      <c r="F181" s="204"/>
      <c r="G181" s="232"/>
    </row>
    <row r="182" spans="1:7" ht="43.5" customHeight="1">
      <c r="A182" s="204" t="s">
        <v>810</v>
      </c>
      <c r="B182" s="317" t="s">
        <v>979</v>
      </c>
      <c r="C182" s="345">
        <v>10</v>
      </c>
      <c r="D182" s="343"/>
      <c r="E182" s="237"/>
      <c r="F182" s="204" t="s">
        <v>345</v>
      </c>
      <c r="G182" s="232">
        <f t="shared" si="2"/>
        <v>0</v>
      </c>
    </row>
    <row r="183" spans="1:7">
      <c r="A183" s="204"/>
      <c r="B183" s="317"/>
      <c r="C183" s="345"/>
      <c r="D183" s="343"/>
      <c r="E183" s="239"/>
      <c r="F183" s="204"/>
      <c r="G183" s="232"/>
    </row>
    <row r="184" spans="1:7" ht="42.75" customHeight="1">
      <c r="A184" s="235">
        <v>109</v>
      </c>
      <c r="B184" s="317" t="s">
        <v>978</v>
      </c>
      <c r="C184" s="345">
        <v>10</v>
      </c>
      <c r="D184" s="343"/>
      <c r="E184" s="237"/>
      <c r="F184" s="204" t="s">
        <v>712</v>
      </c>
      <c r="G184" s="232">
        <f t="shared" si="2"/>
        <v>0</v>
      </c>
    </row>
    <row r="185" spans="1:7">
      <c r="A185" s="235"/>
      <c r="B185" s="317"/>
      <c r="C185" s="345"/>
      <c r="D185" s="343"/>
      <c r="E185" s="239"/>
      <c r="F185" s="204"/>
      <c r="G185" s="232"/>
    </row>
    <row r="186" spans="1:7" ht="44.25" customHeight="1">
      <c r="A186" s="235">
        <v>110</v>
      </c>
      <c r="B186" s="317" t="s">
        <v>980</v>
      </c>
      <c r="C186" s="345"/>
      <c r="D186" s="343"/>
      <c r="E186" s="204"/>
      <c r="F186" s="204"/>
      <c r="G186" s="232"/>
    </row>
    <row r="187" spans="1:7" ht="47.25" customHeight="1">
      <c r="A187" s="204" t="s">
        <v>810</v>
      </c>
      <c r="B187" s="312" t="s">
        <v>973</v>
      </c>
      <c r="C187" s="345">
        <v>5</v>
      </c>
      <c r="D187" s="343"/>
      <c r="E187" s="237"/>
      <c r="F187" s="204" t="s">
        <v>750</v>
      </c>
      <c r="G187" s="232">
        <f t="shared" si="2"/>
        <v>0</v>
      </c>
    </row>
    <row r="188" spans="1:7" ht="47.25" customHeight="1">
      <c r="A188" s="204" t="s">
        <v>809</v>
      </c>
      <c r="B188" s="312" t="s">
        <v>911</v>
      </c>
      <c r="C188" s="345">
        <v>53</v>
      </c>
      <c r="D188" s="343"/>
      <c r="E188" s="237"/>
      <c r="F188" s="204" t="s">
        <v>750</v>
      </c>
      <c r="G188" s="232">
        <f t="shared" si="2"/>
        <v>0</v>
      </c>
    </row>
    <row r="189" spans="1:7" ht="38.25">
      <c r="A189" s="204" t="s">
        <v>821</v>
      </c>
      <c r="B189" s="312" t="s">
        <v>871</v>
      </c>
      <c r="C189" s="345">
        <v>129.19999999999999</v>
      </c>
      <c r="D189" s="343"/>
      <c r="E189" s="237"/>
      <c r="F189" s="204" t="s">
        <v>750</v>
      </c>
      <c r="G189" s="232">
        <f t="shared" si="2"/>
        <v>0</v>
      </c>
    </row>
    <row r="190" spans="1:7">
      <c r="A190" s="235"/>
      <c r="B190" s="312"/>
      <c r="C190" s="345"/>
      <c r="D190" s="343"/>
      <c r="E190" s="239"/>
      <c r="F190" s="204"/>
      <c r="G190" s="232"/>
    </row>
    <row r="191" spans="1:7" ht="78.75" customHeight="1">
      <c r="A191" s="235">
        <v>111</v>
      </c>
      <c r="B191" s="317" t="s">
        <v>981</v>
      </c>
      <c r="C191" s="345"/>
      <c r="D191" s="343"/>
      <c r="E191" s="204"/>
      <c r="F191" s="204"/>
      <c r="G191" s="232"/>
    </row>
    <row r="192" spans="1:7" ht="32.25" customHeight="1">
      <c r="A192" s="204" t="s">
        <v>810</v>
      </c>
      <c r="B192" s="312" t="s">
        <v>872</v>
      </c>
      <c r="C192" s="345">
        <v>2</v>
      </c>
      <c r="D192" s="343"/>
      <c r="E192" s="237"/>
      <c r="F192" s="204" t="s">
        <v>345</v>
      </c>
      <c r="G192" s="232">
        <f t="shared" si="2"/>
        <v>0</v>
      </c>
    </row>
    <row r="193" spans="1:7" ht="32.25" customHeight="1">
      <c r="A193" s="204" t="s">
        <v>809</v>
      </c>
      <c r="B193" s="312" t="s">
        <v>974</v>
      </c>
      <c r="C193" s="345">
        <v>5</v>
      </c>
      <c r="D193" s="343"/>
      <c r="E193" s="237"/>
      <c r="F193" s="204" t="s">
        <v>345</v>
      </c>
      <c r="G193" s="232">
        <f t="shared" si="2"/>
        <v>0</v>
      </c>
    </row>
    <row r="194" spans="1:7" ht="32.25" customHeight="1">
      <c r="A194" s="204" t="s">
        <v>821</v>
      </c>
      <c r="B194" s="312" t="s">
        <v>873</v>
      </c>
      <c r="C194" s="345">
        <v>54</v>
      </c>
      <c r="D194" s="343"/>
      <c r="E194" s="237"/>
      <c r="F194" s="204" t="s">
        <v>345</v>
      </c>
      <c r="G194" s="232">
        <f t="shared" si="2"/>
        <v>0</v>
      </c>
    </row>
    <row r="195" spans="1:7">
      <c r="A195" s="235"/>
      <c r="B195" s="312"/>
      <c r="C195" s="345"/>
      <c r="D195" s="343"/>
      <c r="E195" s="239"/>
      <c r="F195" s="204"/>
      <c r="G195" s="232"/>
    </row>
    <row r="196" spans="1:7" ht="24.95" customHeight="1">
      <c r="A196" s="235">
        <v>112</v>
      </c>
      <c r="B196" s="317" t="s">
        <v>975</v>
      </c>
      <c r="C196" s="345"/>
      <c r="D196" s="343"/>
      <c r="E196" s="204"/>
      <c r="F196" s="204"/>
      <c r="G196" s="232"/>
    </row>
    <row r="197" spans="1:7" ht="24.95" customHeight="1">
      <c r="A197" s="235"/>
      <c r="B197" s="323" t="s">
        <v>719</v>
      </c>
      <c r="C197" s="345"/>
      <c r="D197" s="343"/>
      <c r="E197" s="204"/>
      <c r="F197" s="204"/>
      <c r="G197" s="232"/>
    </row>
    <row r="198" spans="1:7" ht="24.95" customHeight="1">
      <c r="A198" s="235"/>
      <c r="B198" s="317" t="s">
        <v>720</v>
      </c>
      <c r="C198" s="345"/>
      <c r="D198" s="343"/>
      <c r="E198" s="204"/>
      <c r="F198" s="204"/>
      <c r="G198" s="232"/>
    </row>
    <row r="199" spans="1:7" ht="40.5" customHeight="1">
      <c r="A199" s="235"/>
      <c r="B199" s="312" t="s">
        <v>851</v>
      </c>
      <c r="C199" s="345">
        <v>2</v>
      </c>
      <c r="D199" s="343"/>
      <c r="E199" s="237"/>
      <c r="F199" s="204" t="s">
        <v>345</v>
      </c>
      <c r="G199" s="232">
        <f t="shared" ref="G199:G262" si="3">ROUND(SUM(D199*C199),0)</f>
        <v>0</v>
      </c>
    </row>
    <row r="200" spans="1:7" ht="40.5" customHeight="1">
      <c r="A200" s="235"/>
      <c r="B200" s="312" t="s">
        <v>854</v>
      </c>
      <c r="C200" s="345">
        <v>2</v>
      </c>
      <c r="D200" s="343"/>
      <c r="E200" s="237"/>
      <c r="F200" s="204" t="s">
        <v>345</v>
      </c>
      <c r="G200" s="232">
        <f t="shared" si="3"/>
        <v>0</v>
      </c>
    </row>
    <row r="201" spans="1:7" ht="40.5" customHeight="1">
      <c r="A201" s="204"/>
      <c r="B201" s="312" t="s">
        <v>858</v>
      </c>
      <c r="C201" s="345">
        <v>24</v>
      </c>
      <c r="D201" s="343"/>
      <c r="E201" s="237"/>
      <c r="F201" s="204" t="s">
        <v>345</v>
      </c>
      <c r="G201" s="232">
        <f t="shared" si="3"/>
        <v>0</v>
      </c>
    </row>
    <row r="202" spans="1:7" ht="24.95" customHeight="1">
      <c r="A202" s="204"/>
      <c r="B202" s="323" t="s">
        <v>721</v>
      </c>
      <c r="C202" s="345"/>
      <c r="D202" s="343"/>
      <c r="E202" s="204"/>
      <c r="F202" s="204"/>
      <c r="G202" s="232"/>
    </row>
    <row r="203" spans="1:7" ht="24.95" customHeight="1">
      <c r="A203" s="204"/>
      <c r="B203" s="312" t="s">
        <v>852</v>
      </c>
      <c r="C203" s="345"/>
      <c r="D203" s="343"/>
      <c r="E203" s="204"/>
      <c r="F203" s="204"/>
      <c r="G203" s="232"/>
    </row>
    <row r="204" spans="1:7" ht="39" customHeight="1">
      <c r="A204" s="204"/>
      <c r="B204" s="312" t="s">
        <v>859</v>
      </c>
      <c r="C204" s="345">
        <v>2</v>
      </c>
      <c r="D204" s="343"/>
      <c r="E204" s="237"/>
      <c r="F204" s="204" t="s">
        <v>345</v>
      </c>
      <c r="G204" s="232">
        <f t="shared" si="3"/>
        <v>0</v>
      </c>
    </row>
    <row r="205" spans="1:7" ht="24.95" customHeight="1">
      <c r="A205" s="204"/>
      <c r="B205" s="312" t="s">
        <v>855</v>
      </c>
      <c r="C205" s="345"/>
      <c r="D205" s="343"/>
      <c r="E205" s="204"/>
      <c r="F205" s="204"/>
      <c r="G205" s="232"/>
    </row>
    <row r="206" spans="1:7" ht="39" customHeight="1">
      <c r="A206" s="204"/>
      <c r="B206" s="312" t="s">
        <v>859</v>
      </c>
      <c r="C206" s="345">
        <v>6</v>
      </c>
      <c r="D206" s="343"/>
      <c r="E206" s="237"/>
      <c r="F206" s="204" t="s">
        <v>345</v>
      </c>
      <c r="G206" s="232">
        <f t="shared" si="3"/>
        <v>0</v>
      </c>
    </row>
    <row r="207" spans="1:7" ht="24.95" customHeight="1">
      <c r="A207" s="204"/>
      <c r="B207" s="312" t="s">
        <v>860</v>
      </c>
      <c r="C207" s="345"/>
      <c r="D207" s="343"/>
      <c r="E207" s="204"/>
      <c r="F207" s="204"/>
      <c r="G207" s="232"/>
    </row>
    <row r="208" spans="1:7" ht="39" customHeight="1">
      <c r="A208" s="204"/>
      <c r="B208" s="312" t="s">
        <v>859</v>
      </c>
      <c r="C208" s="345">
        <v>6</v>
      </c>
      <c r="D208" s="343"/>
      <c r="E208" s="237"/>
      <c r="F208" s="204" t="s">
        <v>345</v>
      </c>
      <c r="G208" s="232">
        <f t="shared" si="3"/>
        <v>0</v>
      </c>
    </row>
    <row r="209" spans="1:7" ht="24.95" customHeight="1">
      <c r="A209" s="204"/>
      <c r="B209" s="323" t="s">
        <v>722</v>
      </c>
      <c r="C209" s="345"/>
      <c r="D209" s="343"/>
      <c r="E209" s="204"/>
      <c r="F209" s="204"/>
      <c r="G209" s="232"/>
    </row>
    <row r="210" spans="1:7" ht="24.95" customHeight="1">
      <c r="A210" s="204"/>
      <c r="B210" s="317" t="s">
        <v>723</v>
      </c>
      <c r="C210" s="345"/>
      <c r="D210" s="343"/>
      <c r="E210" s="204"/>
      <c r="F210" s="204"/>
      <c r="G210" s="232"/>
    </row>
    <row r="211" spans="1:7" ht="24.95" customHeight="1">
      <c r="A211" s="204"/>
      <c r="B211" s="312" t="s">
        <v>858</v>
      </c>
      <c r="C211" s="345">
        <v>6</v>
      </c>
      <c r="D211" s="343"/>
      <c r="E211" s="237"/>
      <c r="F211" s="204" t="s">
        <v>345</v>
      </c>
      <c r="G211" s="232">
        <f t="shared" si="3"/>
        <v>0</v>
      </c>
    </row>
    <row r="212" spans="1:7" ht="24.95" customHeight="1">
      <c r="A212" s="204"/>
      <c r="B212" s="312" t="s">
        <v>724</v>
      </c>
      <c r="C212" s="345"/>
      <c r="D212" s="343"/>
      <c r="E212" s="204"/>
      <c r="F212" s="204"/>
      <c r="G212" s="232"/>
    </row>
    <row r="213" spans="1:7" ht="34.5" customHeight="1">
      <c r="A213" s="204"/>
      <c r="B213" s="312" t="s">
        <v>858</v>
      </c>
      <c r="C213" s="345">
        <v>6</v>
      </c>
      <c r="D213" s="343"/>
      <c r="E213" s="237"/>
      <c r="F213" s="204" t="s">
        <v>345</v>
      </c>
      <c r="G213" s="232">
        <f t="shared" si="3"/>
        <v>0</v>
      </c>
    </row>
    <row r="214" spans="1:7" ht="24.95" customHeight="1">
      <c r="A214" s="204"/>
      <c r="B214" s="323" t="s">
        <v>725</v>
      </c>
      <c r="C214" s="345"/>
      <c r="D214" s="343"/>
      <c r="E214" s="204"/>
      <c r="F214" s="204"/>
      <c r="G214" s="232"/>
    </row>
    <row r="215" spans="1:7" ht="24.95" customHeight="1">
      <c r="A215" s="204"/>
      <c r="B215" s="317" t="s">
        <v>723</v>
      </c>
      <c r="C215" s="345"/>
      <c r="D215" s="343"/>
      <c r="E215" s="204"/>
      <c r="F215" s="204"/>
      <c r="G215" s="232"/>
    </row>
    <row r="216" spans="1:7" ht="34.5" customHeight="1">
      <c r="A216" s="204"/>
      <c r="B216" s="312" t="s">
        <v>858</v>
      </c>
      <c r="C216" s="345">
        <v>6</v>
      </c>
      <c r="D216" s="343"/>
      <c r="E216" s="237"/>
      <c r="F216" s="204" t="s">
        <v>345</v>
      </c>
      <c r="G216" s="232">
        <f t="shared" si="3"/>
        <v>0</v>
      </c>
    </row>
    <row r="217" spans="1:7" ht="24.95" customHeight="1">
      <c r="A217" s="204"/>
      <c r="B217" s="312" t="s">
        <v>724</v>
      </c>
      <c r="C217" s="345"/>
      <c r="D217" s="343"/>
      <c r="E217" s="204"/>
      <c r="F217" s="204"/>
      <c r="G217" s="232"/>
    </row>
    <row r="218" spans="1:7" ht="24.95" customHeight="1">
      <c r="A218" s="204"/>
      <c r="B218" s="312" t="s">
        <v>858</v>
      </c>
      <c r="C218" s="345">
        <v>6</v>
      </c>
      <c r="D218" s="343"/>
      <c r="E218" s="237"/>
      <c r="F218" s="204" t="s">
        <v>345</v>
      </c>
      <c r="G218" s="232">
        <f t="shared" si="3"/>
        <v>0</v>
      </c>
    </row>
    <row r="219" spans="1:7" ht="24.95" customHeight="1">
      <c r="A219" s="204"/>
      <c r="B219" s="323" t="s">
        <v>726</v>
      </c>
      <c r="C219" s="345"/>
      <c r="D219" s="343"/>
      <c r="E219" s="204"/>
      <c r="F219" s="204"/>
      <c r="G219" s="232"/>
    </row>
    <row r="220" spans="1:7" ht="24.95" customHeight="1">
      <c r="A220" s="204"/>
      <c r="B220" s="317" t="s">
        <v>723</v>
      </c>
      <c r="C220" s="345"/>
      <c r="D220" s="343"/>
      <c r="E220" s="204"/>
      <c r="F220" s="204"/>
      <c r="G220" s="232"/>
    </row>
    <row r="221" spans="1:7" ht="39" customHeight="1">
      <c r="A221" s="204"/>
      <c r="B221" s="312" t="s">
        <v>861</v>
      </c>
      <c r="C221" s="345">
        <v>6</v>
      </c>
      <c r="D221" s="343"/>
      <c r="E221" s="237"/>
      <c r="F221" s="204" t="s">
        <v>345</v>
      </c>
      <c r="G221" s="232">
        <f t="shared" si="3"/>
        <v>0</v>
      </c>
    </row>
    <row r="222" spans="1:7" ht="24.95" customHeight="1">
      <c r="A222" s="204"/>
      <c r="B222" s="312" t="s">
        <v>724</v>
      </c>
      <c r="C222" s="345"/>
      <c r="D222" s="343"/>
      <c r="E222" s="204"/>
      <c r="F222" s="204"/>
      <c r="G222" s="232"/>
    </row>
    <row r="223" spans="1:7" ht="42.75" customHeight="1">
      <c r="A223" s="204"/>
      <c r="B223" s="312" t="s">
        <v>862</v>
      </c>
      <c r="C223" s="345">
        <v>3</v>
      </c>
      <c r="D223" s="343"/>
      <c r="E223" s="237"/>
      <c r="F223" s="204" t="s">
        <v>345</v>
      </c>
      <c r="G223" s="232">
        <f t="shared" si="3"/>
        <v>0</v>
      </c>
    </row>
    <row r="224" spans="1:7" ht="42.75" customHeight="1">
      <c r="A224" s="204"/>
      <c r="B224" s="312" t="s">
        <v>861</v>
      </c>
      <c r="C224" s="345">
        <v>6</v>
      </c>
      <c r="D224" s="343"/>
      <c r="E224" s="237"/>
      <c r="F224" s="204" t="s">
        <v>345</v>
      </c>
      <c r="G224" s="232">
        <f t="shared" si="3"/>
        <v>0</v>
      </c>
    </row>
    <row r="225" spans="1:7" ht="24.95" customHeight="1">
      <c r="A225" s="204"/>
      <c r="B225" s="323" t="s">
        <v>727</v>
      </c>
      <c r="C225" s="345"/>
      <c r="D225" s="343"/>
      <c r="E225" s="204"/>
      <c r="F225" s="204"/>
      <c r="G225" s="232"/>
    </row>
    <row r="226" spans="1:7" ht="24.95" customHeight="1">
      <c r="A226" s="204"/>
      <c r="B226" s="317" t="s">
        <v>723</v>
      </c>
      <c r="C226" s="345"/>
      <c r="D226" s="343"/>
      <c r="E226" s="204"/>
      <c r="F226" s="204"/>
      <c r="G226" s="232"/>
    </row>
    <row r="227" spans="1:7" ht="41.25" customHeight="1">
      <c r="A227" s="204"/>
      <c r="B227" s="312" t="s">
        <v>863</v>
      </c>
      <c r="C227" s="345">
        <v>6</v>
      </c>
      <c r="D227" s="343"/>
      <c r="E227" s="237"/>
      <c r="F227" s="204" t="s">
        <v>345</v>
      </c>
      <c r="G227" s="232">
        <f t="shared" si="3"/>
        <v>0</v>
      </c>
    </row>
    <row r="228" spans="1:7" ht="24.95" customHeight="1">
      <c r="A228" s="204"/>
      <c r="B228" s="312" t="s">
        <v>724</v>
      </c>
      <c r="C228" s="345"/>
      <c r="D228" s="343"/>
      <c r="E228" s="204"/>
      <c r="F228" s="204"/>
      <c r="G228" s="232"/>
    </row>
    <row r="229" spans="1:7" ht="39" customHeight="1">
      <c r="A229" s="204"/>
      <c r="B229" s="312" t="s">
        <v>863</v>
      </c>
      <c r="C229" s="345">
        <v>6</v>
      </c>
      <c r="D229" s="343"/>
      <c r="E229" s="237"/>
      <c r="F229" s="204" t="s">
        <v>345</v>
      </c>
      <c r="G229" s="232">
        <f t="shared" si="3"/>
        <v>0</v>
      </c>
    </row>
    <row r="230" spans="1:7" ht="24.95" customHeight="1">
      <c r="A230" s="204"/>
      <c r="B230" s="323" t="s">
        <v>728</v>
      </c>
      <c r="C230" s="345"/>
      <c r="D230" s="343"/>
      <c r="E230" s="204"/>
      <c r="F230" s="204"/>
      <c r="G230" s="232"/>
    </row>
    <row r="231" spans="1:7" ht="39" customHeight="1">
      <c r="A231" s="204"/>
      <c r="B231" s="312" t="s">
        <v>864</v>
      </c>
      <c r="C231" s="345">
        <v>6</v>
      </c>
      <c r="D231" s="343"/>
      <c r="E231" s="237"/>
      <c r="F231" s="204" t="s">
        <v>345</v>
      </c>
      <c r="G231" s="232">
        <f t="shared" si="3"/>
        <v>0</v>
      </c>
    </row>
    <row r="232" spans="1:7" ht="39" customHeight="1">
      <c r="A232" s="204"/>
      <c r="B232" s="312" t="s">
        <v>865</v>
      </c>
      <c r="C232" s="345">
        <v>6</v>
      </c>
      <c r="D232" s="343"/>
      <c r="E232" s="237"/>
      <c r="F232" s="204" t="s">
        <v>345</v>
      </c>
      <c r="G232" s="232">
        <f t="shared" si="3"/>
        <v>0</v>
      </c>
    </row>
    <row r="233" spans="1:7" ht="24.95" customHeight="1">
      <c r="A233" s="204"/>
      <c r="B233" s="323" t="s">
        <v>729</v>
      </c>
      <c r="C233" s="345"/>
      <c r="D233" s="343"/>
      <c r="E233" s="204"/>
      <c r="F233" s="204"/>
      <c r="G233" s="232"/>
    </row>
    <row r="234" spans="1:7" ht="39.75" customHeight="1">
      <c r="A234" s="204"/>
      <c r="B234" s="312" t="s">
        <v>864</v>
      </c>
      <c r="C234" s="345">
        <v>6</v>
      </c>
      <c r="D234" s="343"/>
      <c r="E234" s="237"/>
      <c r="F234" s="204" t="s">
        <v>345</v>
      </c>
      <c r="G234" s="232">
        <f t="shared" si="3"/>
        <v>0</v>
      </c>
    </row>
    <row r="235" spans="1:7" ht="39.75" customHeight="1">
      <c r="A235" s="204"/>
      <c r="B235" s="312" t="s">
        <v>865</v>
      </c>
      <c r="C235" s="345">
        <v>6</v>
      </c>
      <c r="D235" s="343"/>
      <c r="E235" s="237"/>
      <c r="F235" s="204" t="s">
        <v>345</v>
      </c>
      <c r="G235" s="232">
        <f t="shared" si="3"/>
        <v>0</v>
      </c>
    </row>
    <row r="236" spans="1:7" ht="24.95" customHeight="1">
      <c r="A236" s="204"/>
      <c r="B236" s="323" t="s">
        <v>730</v>
      </c>
      <c r="C236" s="345"/>
      <c r="D236" s="343"/>
      <c r="E236" s="204"/>
      <c r="F236" s="204"/>
      <c r="G236" s="232"/>
    </row>
    <row r="237" spans="1:7" ht="39.75" customHeight="1">
      <c r="A237" s="204"/>
      <c r="B237" s="312" t="s">
        <v>854</v>
      </c>
      <c r="C237" s="345">
        <v>6</v>
      </c>
      <c r="D237" s="343"/>
      <c r="E237" s="237"/>
      <c r="F237" s="204" t="s">
        <v>345</v>
      </c>
      <c r="G237" s="232">
        <f t="shared" si="3"/>
        <v>0</v>
      </c>
    </row>
    <row r="238" spans="1:7" ht="39.75" customHeight="1">
      <c r="A238" s="204"/>
      <c r="B238" s="312" t="s">
        <v>858</v>
      </c>
      <c r="C238" s="345">
        <v>6</v>
      </c>
      <c r="D238" s="343"/>
      <c r="E238" s="237"/>
      <c r="F238" s="204" t="s">
        <v>345</v>
      </c>
      <c r="G238" s="232">
        <f t="shared" si="3"/>
        <v>0</v>
      </c>
    </row>
    <row r="239" spans="1:7" ht="24.95" customHeight="1">
      <c r="A239" s="204"/>
      <c r="B239" s="330" t="s">
        <v>731</v>
      </c>
      <c r="C239" s="345"/>
      <c r="D239" s="343"/>
      <c r="E239" s="204"/>
      <c r="F239" s="204"/>
      <c r="G239" s="232"/>
    </row>
    <row r="240" spans="1:7" ht="42" customHeight="1">
      <c r="A240" s="204"/>
      <c r="B240" s="312" t="s">
        <v>854</v>
      </c>
      <c r="C240" s="345">
        <v>6</v>
      </c>
      <c r="D240" s="343"/>
      <c r="E240" s="237"/>
      <c r="F240" s="204" t="s">
        <v>345</v>
      </c>
      <c r="G240" s="232">
        <f t="shared" si="3"/>
        <v>0</v>
      </c>
    </row>
    <row r="241" spans="1:7" ht="42" customHeight="1">
      <c r="A241" s="204"/>
      <c r="B241" s="312" t="s">
        <v>858</v>
      </c>
      <c r="C241" s="345">
        <v>6</v>
      </c>
      <c r="D241" s="343"/>
      <c r="E241" s="237"/>
      <c r="F241" s="204" t="s">
        <v>345</v>
      </c>
      <c r="G241" s="232">
        <f t="shared" si="3"/>
        <v>0</v>
      </c>
    </row>
    <row r="242" spans="1:7" ht="24.95" customHeight="1">
      <c r="A242" s="204"/>
      <c r="B242" s="330" t="s">
        <v>732</v>
      </c>
      <c r="C242" s="345"/>
      <c r="D242" s="343"/>
      <c r="E242" s="204"/>
      <c r="F242" s="204"/>
      <c r="G242" s="232"/>
    </row>
    <row r="243" spans="1:7" ht="42" customHeight="1">
      <c r="A243" s="204"/>
      <c r="B243" s="312" t="s">
        <v>862</v>
      </c>
      <c r="C243" s="345">
        <v>6</v>
      </c>
      <c r="D243" s="343"/>
      <c r="E243" s="237"/>
      <c r="F243" s="204" t="s">
        <v>345</v>
      </c>
      <c r="G243" s="232">
        <f t="shared" si="3"/>
        <v>0</v>
      </c>
    </row>
    <row r="244" spans="1:7" ht="42" customHeight="1">
      <c r="A244" s="204"/>
      <c r="B244" s="312" t="s">
        <v>861</v>
      </c>
      <c r="C244" s="345">
        <v>6</v>
      </c>
      <c r="D244" s="343"/>
      <c r="E244" s="237"/>
      <c r="F244" s="204" t="s">
        <v>345</v>
      </c>
      <c r="G244" s="232">
        <f t="shared" si="3"/>
        <v>0</v>
      </c>
    </row>
    <row r="245" spans="1:7" ht="24.95" customHeight="1">
      <c r="A245" s="204"/>
      <c r="B245" s="330" t="s">
        <v>733</v>
      </c>
      <c r="C245" s="345"/>
      <c r="D245" s="343"/>
      <c r="E245" s="204"/>
      <c r="F245" s="204"/>
      <c r="G245" s="232"/>
    </row>
    <row r="246" spans="1:7" ht="24.95" customHeight="1">
      <c r="A246" s="204"/>
      <c r="B246" s="317" t="s">
        <v>734</v>
      </c>
      <c r="C246" s="345"/>
      <c r="D246" s="343"/>
      <c r="E246" s="204"/>
      <c r="F246" s="204"/>
      <c r="G246" s="232"/>
    </row>
    <row r="247" spans="1:7" ht="39" customHeight="1">
      <c r="A247" s="204"/>
      <c r="B247" s="312" t="s">
        <v>854</v>
      </c>
      <c r="C247" s="345">
        <v>6</v>
      </c>
      <c r="D247" s="343"/>
      <c r="E247" s="237"/>
      <c r="F247" s="204" t="s">
        <v>345</v>
      </c>
      <c r="G247" s="232">
        <f t="shared" si="3"/>
        <v>0</v>
      </c>
    </row>
    <row r="248" spans="1:7" ht="39" customHeight="1">
      <c r="A248" s="204"/>
      <c r="B248" s="312" t="s">
        <v>858</v>
      </c>
      <c r="C248" s="345">
        <v>6</v>
      </c>
      <c r="D248" s="343"/>
      <c r="E248" s="237"/>
      <c r="F248" s="204" t="s">
        <v>345</v>
      </c>
      <c r="G248" s="232">
        <f t="shared" si="3"/>
        <v>0</v>
      </c>
    </row>
    <row r="249" spans="1:7" ht="24.95" customHeight="1">
      <c r="A249" s="204"/>
      <c r="B249" s="330" t="s">
        <v>735</v>
      </c>
      <c r="C249" s="345"/>
      <c r="D249" s="343"/>
      <c r="E249" s="204"/>
      <c r="F249" s="204"/>
      <c r="G249" s="232"/>
    </row>
    <row r="250" spans="1:7" ht="41.25" customHeight="1">
      <c r="A250" s="204"/>
      <c r="B250" s="312" t="s">
        <v>854</v>
      </c>
      <c r="C250" s="345">
        <v>6</v>
      </c>
      <c r="D250" s="343"/>
      <c r="E250" s="237"/>
      <c r="F250" s="204" t="s">
        <v>345</v>
      </c>
      <c r="G250" s="232">
        <f t="shared" si="3"/>
        <v>0</v>
      </c>
    </row>
    <row r="251" spans="1:7" ht="41.25" customHeight="1">
      <c r="A251" s="204"/>
      <c r="B251" s="312" t="s">
        <v>858</v>
      </c>
      <c r="C251" s="345">
        <v>6</v>
      </c>
      <c r="D251" s="343"/>
      <c r="E251" s="237"/>
      <c r="F251" s="204" t="s">
        <v>345</v>
      </c>
      <c r="G251" s="232">
        <f t="shared" si="3"/>
        <v>0</v>
      </c>
    </row>
    <row r="252" spans="1:7" ht="24.95" customHeight="1">
      <c r="A252" s="204"/>
      <c r="B252" s="330" t="s">
        <v>736</v>
      </c>
      <c r="C252" s="345"/>
      <c r="D252" s="343"/>
      <c r="E252" s="204"/>
      <c r="F252" s="204"/>
      <c r="G252" s="232"/>
    </row>
    <row r="253" spans="1:7" ht="40.5" customHeight="1">
      <c r="A253" s="204"/>
      <c r="B253" s="312" t="s">
        <v>854</v>
      </c>
      <c r="C253" s="345">
        <v>6</v>
      </c>
      <c r="D253" s="343"/>
      <c r="E253" s="237"/>
      <c r="F253" s="204" t="s">
        <v>345</v>
      </c>
      <c r="G253" s="232">
        <f t="shared" si="3"/>
        <v>0</v>
      </c>
    </row>
    <row r="254" spans="1:7" ht="40.5" customHeight="1">
      <c r="A254" s="204"/>
      <c r="B254" s="312" t="s">
        <v>858</v>
      </c>
      <c r="C254" s="345">
        <v>6</v>
      </c>
      <c r="D254" s="343"/>
      <c r="E254" s="237"/>
      <c r="F254" s="204" t="s">
        <v>345</v>
      </c>
      <c r="G254" s="232">
        <f t="shared" si="3"/>
        <v>0</v>
      </c>
    </row>
    <row r="255" spans="1:7" ht="40.5" customHeight="1">
      <c r="A255" s="204"/>
      <c r="B255" s="330" t="s">
        <v>853</v>
      </c>
      <c r="C255" s="345">
        <v>6</v>
      </c>
      <c r="D255" s="343"/>
      <c r="E255" s="237"/>
      <c r="F255" s="204" t="s">
        <v>345</v>
      </c>
      <c r="G255" s="232">
        <f t="shared" si="3"/>
        <v>0</v>
      </c>
    </row>
    <row r="256" spans="1:7" ht="24.95" customHeight="1">
      <c r="A256" s="204"/>
      <c r="B256" s="330" t="s">
        <v>737</v>
      </c>
      <c r="C256" s="345"/>
      <c r="D256" s="343"/>
      <c r="E256" s="204"/>
      <c r="F256" s="204"/>
      <c r="G256" s="232"/>
    </row>
    <row r="257" spans="1:7" ht="40.5" customHeight="1">
      <c r="A257" s="204"/>
      <c r="B257" s="312" t="s">
        <v>866</v>
      </c>
      <c r="C257" s="345">
        <v>6</v>
      </c>
      <c r="D257" s="343"/>
      <c r="E257" s="237"/>
      <c r="F257" s="204" t="s">
        <v>345</v>
      </c>
      <c r="G257" s="232">
        <f t="shared" si="3"/>
        <v>0</v>
      </c>
    </row>
    <row r="258" spans="1:7" ht="40.5" customHeight="1">
      <c r="A258" s="204"/>
      <c r="B258" s="312" t="s">
        <v>867</v>
      </c>
      <c r="C258" s="345">
        <v>6</v>
      </c>
      <c r="D258" s="343"/>
      <c r="E258" s="237"/>
      <c r="F258" s="204" t="s">
        <v>345</v>
      </c>
      <c r="G258" s="232">
        <f t="shared" si="3"/>
        <v>0</v>
      </c>
    </row>
    <row r="259" spans="1:7" ht="40.5" customHeight="1">
      <c r="A259" s="204"/>
      <c r="B259" s="312" t="s">
        <v>868</v>
      </c>
      <c r="C259" s="345">
        <v>6</v>
      </c>
      <c r="D259" s="343"/>
      <c r="E259" s="237"/>
      <c r="F259" s="204" t="s">
        <v>345</v>
      </c>
      <c r="G259" s="232">
        <f t="shared" si="3"/>
        <v>0</v>
      </c>
    </row>
    <row r="260" spans="1:7" ht="24.95" customHeight="1">
      <c r="A260" s="204"/>
      <c r="B260" s="323" t="s">
        <v>738</v>
      </c>
      <c r="C260" s="345"/>
      <c r="D260" s="343"/>
      <c r="E260" s="204"/>
      <c r="F260" s="204"/>
      <c r="G260" s="232"/>
    </row>
    <row r="261" spans="1:7" ht="24.95" customHeight="1">
      <c r="A261" s="204"/>
      <c r="B261" s="312" t="s">
        <v>739</v>
      </c>
      <c r="C261" s="345"/>
      <c r="D261" s="343"/>
      <c r="E261" s="204"/>
      <c r="F261" s="204"/>
      <c r="G261" s="232"/>
    </row>
    <row r="262" spans="1:7" ht="40.5" customHeight="1">
      <c r="A262" s="204"/>
      <c r="B262" s="312" t="s">
        <v>856</v>
      </c>
      <c r="C262" s="345">
        <v>6</v>
      </c>
      <c r="D262" s="343"/>
      <c r="E262" s="237"/>
      <c r="F262" s="204" t="s">
        <v>345</v>
      </c>
      <c r="G262" s="232">
        <f t="shared" si="3"/>
        <v>0</v>
      </c>
    </row>
    <row r="263" spans="1:7" ht="40.5" customHeight="1">
      <c r="A263" s="204"/>
      <c r="B263" s="312" t="s">
        <v>869</v>
      </c>
      <c r="C263" s="345">
        <v>6</v>
      </c>
      <c r="D263" s="343"/>
      <c r="E263" s="237"/>
      <c r="F263" s="204" t="s">
        <v>345</v>
      </c>
      <c r="G263" s="232">
        <f t="shared" ref="G263:G323" si="4">ROUND(SUM(D263*C263),0)</f>
        <v>0</v>
      </c>
    </row>
    <row r="264" spans="1:7" ht="24.95" customHeight="1">
      <c r="A264" s="204"/>
      <c r="B264" s="323" t="s">
        <v>740</v>
      </c>
      <c r="C264" s="345"/>
      <c r="D264" s="343"/>
      <c r="E264" s="204"/>
      <c r="F264" s="204"/>
      <c r="G264" s="232"/>
    </row>
    <row r="265" spans="1:7" ht="40.5" customHeight="1">
      <c r="A265" s="204"/>
      <c r="B265" s="312" t="s">
        <v>870</v>
      </c>
      <c r="C265" s="345">
        <v>6</v>
      </c>
      <c r="D265" s="343"/>
      <c r="E265" s="237"/>
      <c r="F265" s="204" t="s">
        <v>345</v>
      </c>
      <c r="G265" s="232">
        <f t="shared" si="4"/>
        <v>0</v>
      </c>
    </row>
    <row r="266" spans="1:7" ht="40.5" customHeight="1">
      <c r="A266" s="204"/>
      <c r="B266" s="312" t="s">
        <v>857</v>
      </c>
      <c r="C266" s="345">
        <v>6</v>
      </c>
      <c r="D266" s="343"/>
      <c r="E266" s="237"/>
      <c r="F266" s="204" t="s">
        <v>345</v>
      </c>
      <c r="G266" s="232">
        <f t="shared" si="4"/>
        <v>0</v>
      </c>
    </row>
    <row r="267" spans="1:7" ht="24.95" customHeight="1">
      <c r="A267" s="204"/>
      <c r="B267" s="323" t="s">
        <v>741</v>
      </c>
      <c r="C267" s="345"/>
      <c r="D267" s="343"/>
      <c r="E267" s="204"/>
      <c r="F267" s="204"/>
      <c r="G267" s="232"/>
    </row>
    <row r="268" spans="1:7" ht="42" customHeight="1">
      <c r="A268" s="204"/>
      <c r="B268" s="312" t="s">
        <v>856</v>
      </c>
      <c r="C268" s="345">
        <v>6</v>
      </c>
      <c r="D268" s="343"/>
      <c r="E268" s="237"/>
      <c r="F268" s="204" t="s">
        <v>345</v>
      </c>
      <c r="G268" s="232">
        <f t="shared" si="4"/>
        <v>0</v>
      </c>
    </row>
    <row r="269" spans="1:7" ht="42" customHeight="1">
      <c r="A269" s="204"/>
      <c r="B269" s="312" t="s">
        <v>869</v>
      </c>
      <c r="C269" s="345">
        <v>6</v>
      </c>
      <c r="D269" s="343"/>
      <c r="E269" s="237"/>
      <c r="F269" s="204" t="s">
        <v>345</v>
      </c>
      <c r="G269" s="232">
        <f t="shared" si="4"/>
        <v>0</v>
      </c>
    </row>
    <row r="270" spans="1:7">
      <c r="A270" s="204"/>
      <c r="B270" s="312"/>
      <c r="C270" s="345"/>
      <c r="D270" s="343"/>
      <c r="E270" s="239"/>
      <c r="F270" s="204"/>
      <c r="G270" s="232"/>
    </row>
    <row r="271" spans="1:7" ht="46.5" customHeight="1">
      <c r="A271" s="235">
        <v>113</v>
      </c>
      <c r="B271" s="317" t="s">
        <v>982</v>
      </c>
      <c r="C271" s="345"/>
      <c r="D271" s="343"/>
      <c r="E271" s="204"/>
      <c r="F271" s="204"/>
      <c r="G271" s="232"/>
    </row>
    <row r="272" spans="1:7" ht="42" customHeight="1">
      <c r="A272" s="204" t="s">
        <v>810</v>
      </c>
      <c r="B272" s="312" t="s">
        <v>875</v>
      </c>
      <c r="C272" s="345">
        <v>6</v>
      </c>
      <c r="D272" s="343"/>
      <c r="E272" s="237"/>
      <c r="F272" s="204" t="s">
        <v>345</v>
      </c>
      <c r="G272" s="232">
        <f t="shared" si="4"/>
        <v>0</v>
      </c>
    </row>
    <row r="273" spans="1:9" ht="42" customHeight="1">
      <c r="A273" s="204" t="s">
        <v>809</v>
      </c>
      <c r="B273" s="312" t="s">
        <v>876</v>
      </c>
      <c r="C273" s="345">
        <v>6</v>
      </c>
      <c r="D273" s="343"/>
      <c r="E273" s="237"/>
      <c r="F273" s="204" t="s">
        <v>345</v>
      </c>
      <c r="G273" s="232">
        <f t="shared" si="4"/>
        <v>0</v>
      </c>
    </row>
    <row r="274" spans="1:9">
      <c r="A274" s="204"/>
      <c r="B274" s="312"/>
      <c r="C274" s="345"/>
      <c r="D274" s="343"/>
      <c r="E274" s="239"/>
      <c r="F274" s="204"/>
      <c r="G274" s="232"/>
    </row>
    <row r="275" spans="1:9" ht="45.75" customHeight="1">
      <c r="A275" s="235">
        <v>114</v>
      </c>
      <c r="B275" s="317" t="s">
        <v>983</v>
      </c>
      <c r="C275" s="345"/>
      <c r="D275" s="343"/>
      <c r="E275" s="204"/>
      <c r="F275" s="204"/>
      <c r="G275" s="232"/>
    </row>
    <row r="276" spans="1:9" ht="29.25" customHeight="1">
      <c r="A276" s="204" t="s">
        <v>810</v>
      </c>
      <c r="B276" s="312" t="s">
        <v>875</v>
      </c>
      <c r="C276" s="345">
        <v>6</v>
      </c>
      <c r="D276" s="343"/>
      <c r="E276" s="237"/>
      <c r="F276" s="204" t="s">
        <v>345</v>
      </c>
      <c r="G276" s="232">
        <f t="shared" si="4"/>
        <v>0</v>
      </c>
    </row>
    <row r="277" spans="1:9" ht="29.25" customHeight="1">
      <c r="A277" s="204" t="s">
        <v>809</v>
      </c>
      <c r="B277" s="312" t="s">
        <v>876</v>
      </c>
      <c r="C277" s="345">
        <v>6</v>
      </c>
      <c r="D277" s="343"/>
      <c r="E277" s="237"/>
      <c r="F277" s="204" t="s">
        <v>345</v>
      </c>
      <c r="G277" s="232">
        <f t="shared" si="4"/>
        <v>0</v>
      </c>
    </row>
    <row r="278" spans="1:9" ht="51">
      <c r="A278" s="235">
        <v>115</v>
      </c>
      <c r="B278" s="317" t="s">
        <v>1169</v>
      </c>
      <c r="C278" s="345"/>
      <c r="D278" s="343"/>
      <c r="E278" s="204"/>
      <c r="F278" s="204"/>
      <c r="G278" s="232"/>
    </row>
    <row r="279" spans="1:9" ht="37.5" customHeight="1">
      <c r="A279" s="204" t="s">
        <v>810</v>
      </c>
      <c r="B279" s="312" t="s">
        <v>877</v>
      </c>
      <c r="C279" s="345">
        <v>25</v>
      </c>
      <c r="D279" s="343"/>
      <c r="E279" s="237"/>
      <c r="F279" s="204" t="s">
        <v>345</v>
      </c>
      <c r="G279" s="232">
        <f t="shared" si="4"/>
        <v>0</v>
      </c>
    </row>
    <row r="280" spans="1:9" ht="56.25" customHeight="1">
      <c r="A280" s="235">
        <v>116</v>
      </c>
      <c r="B280" s="317" t="s">
        <v>984</v>
      </c>
      <c r="C280" s="345"/>
      <c r="D280" s="343"/>
      <c r="E280" s="204"/>
      <c r="F280" s="204"/>
      <c r="G280" s="232"/>
      <c r="I280" s="193"/>
    </row>
    <row r="281" spans="1:9" ht="39" customHeight="1">
      <c r="A281" s="204" t="s">
        <v>810</v>
      </c>
      <c r="B281" s="312" t="s">
        <v>878</v>
      </c>
      <c r="C281" s="345">
        <v>50</v>
      </c>
      <c r="D281" s="343"/>
      <c r="E281" s="237"/>
      <c r="F281" s="204" t="s">
        <v>345</v>
      </c>
      <c r="G281" s="232">
        <f t="shared" si="4"/>
        <v>0</v>
      </c>
    </row>
    <row r="282" spans="1:9" ht="39" customHeight="1">
      <c r="A282" s="204" t="s">
        <v>809</v>
      </c>
      <c r="B282" s="312" t="s">
        <v>879</v>
      </c>
      <c r="C282" s="345">
        <v>80</v>
      </c>
      <c r="D282" s="343"/>
      <c r="E282" s="237"/>
      <c r="F282" s="204" t="s">
        <v>345</v>
      </c>
      <c r="G282" s="232">
        <f t="shared" si="4"/>
        <v>0</v>
      </c>
    </row>
    <row r="283" spans="1:9" ht="45" customHeight="1">
      <c r="A283" s="235">
        <v>117</v>
      </c>
      <c r="B283" s="317" t="s">
        <v>987</v>
      </c>
      <c r="C283" s="345"/>
      <c r="D283" s="343"/>
      <c r="E283" s="204"/>
      <c r="F283" s="204"/>
      <c r="G283" s="232"/>
    </row>
    <row r="284" spans="1:9" ht="39.75" customHeight="1">
      <c r="A284" s="204" t="s">
        <v>810</v>
      </c>
      <c r="B284" s="312" t="s">
        <v>880</v>
      </c>
      <c r="C284" s="345">
        <v>4</v>
      </c>
      <c r="D284" s="343"/>
      <c r="E284" s="237"/>
      <c r="F284" s="204" t="s">
        <v>345</v>
      </c>
      <c r="G284" s="232">
        <f t="shared" si="4"/>
        <v>0</v>
      </c>
    </row>
    <row r="285" spans="1:9" ht="58.5" customHeight="1">
      <c r="A285" s="235">
        <v>118</v>
      </c>
      <c r="B285" s="317" t="s">
        <v>986</v>
      </c>
      <c r="C285" s="345"/>
      <c r="D285" s="343"/>
      <c r="E285" s="204"/>
      <c r="F285" s="204"/>
      <c r="G285" s="232"/>
    </row>
    <row r="286" spans="1:9" ht="39.75" customHeight="1">
      <c r="A286" s="204" t="s">
        <v>810</v>
      </c>
      <c r="B286" s="308" t="s">
        <v>881</v>
      </c>
      <c r="C286" s="345">
        <v>9</v>
      </c>
      <c r="D286" s="343"/>
      <c r="E286" s="237"/>
      <c r="F286" s="204" t="s">
        <v>345</v>
      </c>
      <c r="G286" s="232">
        <f t="shared" si="4"/>
        <v>0</v>
      </c>
    </row>
    <row r="287" spans="1:9" ht="48.75" customHeight="1">
      <c r="A287" s="235">
        <v>119</v>
      </c>
      <c r="B287" s="317" t="s">
        <v>985</v>
      </c>
      <c r="C287" s="345"/>
      <c r="D287" s="343"/>
      <c r="E287" s="204"/>
      <c r="F287" s="204"/>
      <c r="G287" s="232"/>
    </row>
    <row r="288" spans="1:9" ht="41.25" customHeight="1">
      <c r="A288" s="204" t="s">
        <v>810</v>
      </c>
      <c r="B288" s="312" t="s">
        <v>882</v>
      </c>
      <c r="C288" s="345">
        <v>15</v>
      </c>
      <c r="D288" s="343"/>
      <c r="E288" s="237"/>
      <c r="F288" s="204" t="s">
        <v>345</v>
      </c>
      <c r="G288" s="232">
        <f t="shared" si="4"/>
        <v>0</v>
      </c>
    </row>
    <row r="289" spans="1:9" ht="97.5" customHeight="1">
      <c r="A289" s="235">
        <v>120</v>
      </c>
      <c r="B289" s="308" t="s">
        <v>988</v>
      </c>
      <c r="C289" s="345">
        <v>13</v>
      </c>
      <c r="D289" s="343"/>
      <c r="E289" s="237"/>
      <c r="F289" s="204" t="s">
        <v>345</v>
      </c>
      <c r="G289" s="232">
        <f t="shared" si="4"/>
        <v>0</v>
      </c>
      <c r="I289" s="193"/>
    </row>
    <row r="290" spans="1:9" ht="50.25" customHeight="1">
      <c r="A290" s="235">
        <v>121</v>
      </c>
      <c r="B290" s="308" t="s">
        <v>989</v>
      </c>
      <c r="C290" s="345"/>
      <c r="D290" s="343"/>
      <c r="E290" s="204"/>
      <c r="F290" s="204"/>
      <c r="G290" s="232"/>
    </row>
    <row r="291" spans="1:9" ht="42.75" customHeight="1">
      <c r="A291" s="204" t="s">
        <v>810</v>
      </c>
      <c r="B291" s="308" t="s">
        <v>883</v>
      </c>
      <c r="C291" s="345">
        <f>C286</f>
        <v>9</v>
      </c>
      <c r="D291" s="343"/>
      <c r="E291" s="237"/>
      <c r="F291" s="204" t="s">
        <v>345</v>
      </c>
      <c r="G291" s="232">
        <f t="shared" si="4"/>
        <v>0</v>
      </c>
    </row>
    <row r="292" spans="1:9" ht="72" customHeight="1">
      <c r="A292" s="235">
        <v>122</v>
      </c>
      <c r="B292" s="308" t="s">
        <v>990</v>
      </c>
      <c r="C292" s="345"/>
      <c r="D292" s="343"/>
      <c r="E292" s="204"/>
      <c r="F292" s="204"/>
      <c r="G292" s="232"/>
    </row>
    <row r="293" spans="1:9" ht="20.100000000000001" customHeight="1">
      <c r="A293" s="204" t="s">
        <v>887</v>
      </c>
      <c r="B293" s="308" t="s">
        <v>884</v>
      </c>
      <c r="C293" s="345"/>
      <c r="D293" s="343"/>
      <c r="E293" s="204"/>
      <c r="F293" s="204"/>
      <c r="G293" s="232"/>
    </row>
    <row r="294" spans="1:9" ht="44.25" customHeight="1">
      <c r="A294" s="204" t="s">
        <v>810</v>
      </c>
      <c r="B294" s="308" t="s">
        <v>885</v>
      </c>
      <c r="C294" s="345">
        <f>C289</f>
        <v>13</v>
      </c>
      <c r="D294" s="343"/>
      <c r="E294" s="237"/>
      <c r="F294" s="204" t="s">
        <v>345</v>
      </c>
      <c r="G294" s="232">
        <f t="shared" si="4"/>
        <v>0</v>
      </c>
    </row>
    <row r="295" spans="1:9" ht="54.75" customHeight="1">
      <c r="A295" s="204">
        <v>123</v>
      </c>
      <c r="B295" s="308" t="s">
        <v>991</v>
      </c>
      <c r="C295" s="345"/>
      <c r="D295" s="343"/>
      <c r="E295" s="204"/>
      <c r="F295" s="204"/>
      <c r="G295" s="232"/>
    </row>
    <row r="296" spans="1:9" ht="38.25">
      <c r="A296" s="204" t="s">
        <v>810</v>
      </c>
      <c r="B296" s="308" t="s">
        <v>841</v>
      </c>
      <c r="C296" s="345">
        <v>9</v>
      </c>
      <c r="D296" s="343"/>
      <c r="E296" s="237"/>
      <c r="F296" s="204" t="s">
        <v>750</v>
      </c>
      <c r="G296" s="232">
        <f t="shared" si="4"/>
        <v>0</v>
      </c>
    </row>
    <row r="297" spans="1:9" ht="54" customHeight="1">
      <c r="A297" s="204">
        <v>124</v>
      </c>
      <c r="B297" s="308" t="s">
        <v>992</v>
      </c>
      <c r="C297" s="345"/>
      <c r="D297" s="343"/>
      <c r="E297" s="204"/>
      <c r="F297" s="204"/>
      <c r="G297" s="232"/>
    </row>
    <row r="298" spans="1:9" ht="20.100000000000001" customHeight="1">
      <c r="A298" s="204"/>
      <c r="B298" s="308" t="s">
        <v>886</v>
      </c>
      <c r="C298" s="345"/>
      <c r="D298" s="343"/>
      <c r="E298" s="204"/>
      <c r="F298" s="204"/>
      <c r="G298" s="232"/>
    </row>
    <row r="299" spans="1:9" ht="42" customHeight="1">
      <c r="A299" s="204" t="s">
        <v>810</v>
      </c>
      <c r="B299" s="308" t="s">
        <v>993</v>
      </c>
      <c r="C299" s="345">
        <v>11</v>
      </c>
      <c r="D299" s="343"/>
      <c r="E299" s="237"/>
      <c r="F299" s="204" t="s">
        <v>345</v>
      </c>
      <c r="G299" s="232">
        <f t="shared" si="4"/>
        <v>0</v>
      </c>
    </row>
    <row r="300" spans="1:9" ht="28.5" customHeight="1">
      <c r="A300" s="204">
        <v>125</v>
      </c>
      <c r="B300" s="308" t="s">
        <v>742</v>
      </c>
      <c r="C300" s="345"/>
      <c r="D300" s="343"/>
      <c r="E300" s="204"/>
      <c r="F300" s="204"/>
      <c r="G300" s="232"/>
    </row>
    <row r="301" spans="1:9" ht="24.95" customHeight="1">
      <c r="A301" s="204" t="s">
        <v>887</v>
      </c>
      <c r="B301" s="308" t="s">
        <v>884</v>
      </c>
      <c r="C301" s="345"/>
      <c r="D301" s="343"/>
      <c r="E301" s="204"/>
      <c r="F301" s="204"/>
      <c r="G301" s="232"/>
    </row>
    <row r="302" spans="1:9" ht="40.5" customHeight="1">
      <c r="A302" s="204" t="s">
        <v>810</v>
      </c>
      <c r="B302" s="300" t="s">
        <v>994</v>
      </c>
      <c r="C302" s="345">
        <v>2</v>
      </c>
      <c r="D302" s="343"/>
      <c r="E302" s="237"/>
      <c r="F302" s="204" t="s">
        <v>345</v>
      </c>
      <c r="G302" s="232">
        <f t="shared" si="4"/>
        <v>0</v>
      </c>
    </row>
    <row r="303" spans="1:9" ht="30" customHeight="1">
      <c r="A303" s="235">
        <v>126</v>
      </c>
      <c r="B303" s="317" t="s">
        <v>995</v>
      </c>
      <c r="C303" s="345"/>
      <c r="D303" s="343"/>
      <c r="E303" s="204"/>
      <c r="F303" s="204"/>
      <c r="G303" s="232"/>
    </row>
    <row r="304" spans="1:9" ht="43.5" customHeight="1">
      <c r="A304" s="204" t="s">
        <v>810</v>
      </c>
      <c r="B304" s="308" t="s">
        <v>888</v>
      </c>
      <c r="C304" s="345">
        <v>15</v>
      </c>
      <c r="D304" s="343"/>
      <c r="E304" s="237"/>
      <c r="F304" s="204" t="s">
        <v>345</v>
      </c>
      <c r="G304" s="232">
        <f t="shared" si="4"/>
        <v>0</v>
      </c>
    </row>
    <row r="305" spans="1:7" ht="33" customHeight="1">
      <c r="A305" s="235">
        <v>127</v>
      </c>
      <c r="B305" s="317" t="s">
        <v>996</v>
      </c>
      <c r="C305" s="345"/>
      <c r="D305" s="343"/>
      <c r="E305" s="204"/>
      <c r="F305" s="204"/>
      <c r="G305" s="232"/>
    </row>
    <row r="306" spans="1:7" ht="41.25" customHeight="1">
      <c r="A306" s="204" t="s">
        <v>810</v>
      </c>
      <c r="B306" s="308" t="s">
        <v>888</v>
      </c>
      <c r="C306" s="345">
        <v>15</v>
      </c>
      <c r="D306" s="343"/>
      <c r="E306" s="237"/>
      <c r="F306" s="204" t="s">
        <v>345</v>
      </c>
      <c r="G306" s="232">
        <f t="shared" si="4"/>
        <v>0</v>
      </c>
    </row>
    <row r="307" spans="1:7" ht="34.5" customHeight="1">
      <c r="A307" s="204">
        <v>128</v>
      </c>
      <c r="B307" s="317" t="s">
        <v>997</v>
      </c>
      <c r="C307" s="345"/>
      <c r="D307" s="343"/>
      <c r="E307" s="204"/>
      <c r="F307" s="204"/>
      <c r="G307" s="232"/>
    </row>
    <row r="308" spans="1:7" ht="45.75" customHeight="1">
      <c r="A308" s="204" t="s">
        <v>810</v>
      </c>
      <c r="B308" s="308" t="s">
        <v>888</v>
      </c>
      <c r="C308" s="345">
        <v>10</v>
      </c>
      <c r="D308" s="343"/>
      <c r="E308" s="237"/>
      <c r="F308" s="204" t="s">
        <v>345</v>
      </c>
      <c r="G308" s="232">
        <f t="shared" si="4"/>
        <v>0</v>
      </c>
    </row>
    <row r="309" spans="1:7" ht="34.5" customHeight="1">
      <c r="A309" s="204">
        <v>129</v>
      </c>
      <c r="B309" s="317" t="s">
        <v>998</v>
      </c>
      <c r="C309" s="345"/>
      <c r="D309" s="343"/>
      <c r="E309" s="204"/>
      <c r="F309" s="204"/>
      <c r="G309" s="232"/>
    </row>
    <row r="310" spans="1:7" ht="24.95" customHeight="1">
      <c r="A310" s="204" t="s">
        <v>810</v>
      </c>
      <c r="B310" s="308" t="s">
        <v>888</v>
      </c>
      <c r="C310" s="345">
        <v>13</v>
      </c>
      <c r="D310" s="343"/>
      <c r="E310" s="237"/>
      <c r="F310" s="204" t="s">
        <v>345</v>
      </c>
      <c r="G310" s="232">
        <f t="shared" si="4"/>
        <v>0</v>
      </c>
    </row>
    <row r="311" spans="1:7" ht="38.25">
      <c r="A311" s="235">
        <v>130</v>
      </c>
      <c r="B311" s="308" t="s">
        <v>999</v>
      </c>
      <c r="C311" s="345">
        <v>15</v>
      </c>
      <c r="D311" s="343"/>
      <c r="E311" s="237"/>
      <c r="F311" s="204" t="s">
        <v>345</v>
      </c>
      <c r="G311" s="232">
        <f t="shared" si="4"/>
        <v>0</v>
      </c>
    </row>
    <row r="312" spans="1:7" ht="62.25" customHeight="1">
      <c r="A312" s="235">
        <v>131</v>
      </c>
      <c r="B312" s="308" t="s">
        <v>1001</v>
      </c>
      <c r="C312" s="345">
        <v>11</v>
      </c>
      <c r="D312" s="343"/>
      <c r="E312" s="237"/>
      <c r="F312" s="204" t="s">
        <v>345</v>
      </c>
      <c r="G312" s="232">
        <f t="shared" si="4"/>
        <v>0</v>
      </c>
    </row>
    <row r="313" spans="1:7" ht="40.5" customHeight="1">
      <c r="A313" s="235">
        <v>132</v>
      </c>
      <c r="B313" s="308" t="s">
        <v>1000</v>
      </c>
      <c r="C313" s="345"/>
      <c r="D313" s="343"/>
      <c r="E313" s="204"/>
      <c r="F313" s="204"/>
      <c r="G313" s="232"/>
    </row>
    <row r="314" spans="1:7" ht="24.95" customHeight="1">
      <c r="A314" s="204" t="s">
        <v>810</v>
      </c>
      <c r="B314" s="308" t="s">
        <v>889</v>
      </c>
      <c r="C314" s="345">
        <v>3</v>
      </c>
      <c r="D314" s="343"/>
      <c r="E314" s="237"/>
      <c r="F314" s="204" t="s">
        <v>345</v>
      </c>
      <c r="G314" s="232">
        <f t="shared" si="4"/>
        <v>0</v>
      </c>
    </row>
    <row r="315" spans="1:7" ht="24.95" customHeight="1">
      <c r="A315" s="204">
        <v>133</v>
      </c>
      <c r="B315" s="312" t="s">
        <v>743</v>
      </c>
      <c r="C315" s="345"/>
      <c r="D315" s="343"/>
      <c r="E315" s="204"/>
      <c r="F315" s="204"/>
      <c r="G315" s="232"/>
    </row>
    <row r="316" spans="1:7" ht="24.95" customHeight="1">
      <c r="A316" s="204" t="s">
        <v>810</v>
      </c>
      <c r="B316" s="312" t="s">
        <v>1071</v>
      </c>
      <c r="C316" s="345">
        <v>12</v>
      </c>
      <c r="D316" s="343"/>
      <c r="E316" s="237"/>
      <c r="F316" s="204" t="s">
        <v>345</v>
      </c>
      <c r="G316" s="232">
        <f t="shared" si="4"/>
        <v>0</v>
      </c>
    </row>
    <row r="317" spans="1:7" ht="33" customHeight="1">
      <c r="A317" s="204">
        <v>134</v>
      </c>
      <c r="B317" s="317" t="s">
        <v>843</v>
      </c>
      <c r="C317" s="345"/>
      <c r="D317" s="343"/>
      <c r="E317" s="204"/>
      <c r="F317" s="204"/>
      <c r="G317" s="232"/>
    </row>
    <row r="318" spans="1:7" ht="24.95" customHeight="1">
      <c r="A318" s="204" t="s">
        <v>810</v>
      </c>
      <c r="B318" s="312" t="s">
        <v>890</v>
      </c>
      <c r="C318" s="345">
        <v>5</v>
      </c>
      <c r="D318" s="343"/>
      <c r="E318" s="237"/>
      <c r="F318" s="204" t="s">
        <v>345</v>
      </c>
      <c r="G318" s="232">
        <f t="shared" si="4"/>
        <v>0</v>
      </c>
    </row>
    <row r="319" spans="1:7" ht="24.95" customHeight="1">
      <c r="A319" s="204">
        <v>135</v>
      </c>
      <c r="B319" s="312" t="s">
        <v>1002</v>
      </c>
      <c r="C319" s="345">
        <v>21</v>
      </c>
      <c r="D319" s="343"/>
      <c r="E319" s="237"/>
      <c r="F319" s="204" t="s">
        <v>345</v>
      </c>
      <c r="G319" s="232">
        <f t="shared" si="4"/>
        <v>0</v>
      </c>
    </row>
    <row r="320" spans="1:7" ht="42" customHeight="1">
      <c r="A320" s="204">
        <v>136</v>
      </c>
      <c r="B320" s="317" t="s">
        <v>1003</v>
      </c>
      <c r="C320" s="345">
        <v>7</v>
      </c>
      <c r="D320" s="343"/>
      <c r="E320" s="237"/>
      <c r="F320" s="204" t="s">
        <v>345</v>
      </c>
      <c r="G320" s="232">
        <f t="shared" si="4"/>
        <v>0</v>
      </c>
    </row>
    <row r="321" spans="1:7" ht="24.95" customHeight="1">
      <c r="A321" s="204">
        <v>137</v>
      </c>
      <c r="B321" s="312" t="s">
        <v>744</v>
      </c>
      <c r="C321" s="345"/>
      <c r="D321" s="345"/>
      <c r="E321" s="204"/>
      <c r="F321" s="204"/>
      <c r="G321" s="232"/>
    </row>
    <row r="322" spans="1:7" ht="37.5" customHeight="1">
      <c r="A322" s="204" t="s">
        <v>810</v>
      </c>
      <c r="B322" s="317" t="s">
        <v>1004</v>
      </c>
      <c r="C322" s="345">
        <v>30</v>
      </c>
      <c r="D322" s="343"/>
      <c r="E322" s="237"/>
      <c r="F322" s="204" t="s">
        <v>345</v>
      </c>
      <c r="G322" s="232">
        <f t="shared" si="4"/>
        <v>0</v>
      </c>
    </row>
    <row r="323" spans="1:7" ht="37.5" customHeight="1">
      <c r="A323" s="204" t="s">
        <v>809</v>
      </c>
      <c r="B323" s="317" t="s">
        <v>1005</v>
      </c>
      <c r="C323" s="345">
        <v>13</v>
      </c>
      <c r="D323" s="343"/>
      <c r="E323" s="237"/>
      <c r="F323" s="204" t="s">
        <v>345</v>
      </c>
      <c r="G323" s="232">
        <f t="shared" si="4"/>
        <v>0</v>
      </c>
    </row>
    <row r="324" spans="1:7" ht="34.5" customHeight="1">
      <c r="A324" s="204">
        <v>138</v>
      </c>
      <c r="B324" s="317" t="s">
        <v>1006</v>
      </c>
      <c r="C324" s="345"/>
      <c r="D324" s="345"/>
      <c r="E324" s="204"/>
      <c r="F324" s="204"/>
      <c r="G324" s="232"/>
    </row>
    <row r="325" spans="1:7" ht="39.75" customHeight="1">
      <c r="A325" s="204" t="s">
        <v>810</v>
      </c>
      <c r="B325" s="312" t="s">
        <v>844</v>
      </c>
      <c r="C325" s="345">
        <v>10</v>
      </c>
      <c r="D325" s="343"/>
      <c r="E325" s="237"/>
      <c r="F325" s="204" t="s">
        <v>345</v>
      </c>
      <c r="G325" s="232">
        <f t="shared" ref="G325:G385" si="5">ROUND(SUM(D325*C325),0)</f>
        <v>0</v>
      </c>
    </row>
    <row r="326" spans="1:7" ht="34.5" customHeight="1">
      <c r="A326" s="204" t="s">
        <v>809</v>
      </c>
      <c r="B326" s="312" t="s">
        <v>848</v>
      </c>
      <c r="C326" s="345">
        <v>4</v>
      </c>
      <c r="D326" s="343"/>
      <c r="E326" s="237"/>
      <c r="F326" s="204" t="s">
        <v>345</v>
      </c>
      <c r="G326" s="232">
        <f t="shared" si="5"/>
        <v>0</v>
      </c>
    </row>
    <row r="327" spans="1:7" ht="39.75" customHeight="1">
      <c r="A327" s="204" t="s">
        <v>821</v>
      </c>
      <c r="B327" s="312" t="s">
        <v>838</v>
      </c>
      <c r="C327" s="345">
        <v>4</v>
      </c>
      <c r="D327" s="343"/>
      <c r="E327" s="237"/>
      <c r="F327" s="204" t="s">
        <v>345</v>
      </c>
      <c r="G327" s="232">
        <f t="shared" si="5"/>
        <v>0</v>
      </c>
    </row>
    <row r="328" spans="1:7" ht="39.75" customHeight="1">
      <c r="A328" s="235">
        <v>139</v>
      </c>
      <c r="B328" s="303" t="s">
        <v>1007</v>
      </c>
      <c r="C328" s="345">
        <v>64</v>
      </c>
      <c r="D328" s="343"/>
      <c r="E328" s="237"/>
      <c r="F328" s="204" t="s">
        <v>345</v>
      </c>
      <c r="G328" s="232">
        <f t="shared" si="5"/>
        <v>0</v>
      </c>
    </row>
    <row r="329" spans="1:7" ht="39.75" customHeight="1">
      <c r="A329" s="235">
        <v>140</v>
      </c>
      <c r="B329" s="303" t="s">
        <v>1008</v>
      </c>
      <c r="C329" s="345">
        <v>2</v>
      </c>
      <c r="D329" s="343"/>
      <c r="E329" s="237"/>
      <c r="F329" s="204" t="s">
        <v>345</v>
      </c>
      <c r="G329" s="232">
        <f t="shared" si="5"/>
        <v>0</v>
      </c>
    </row>
    <row r="330" spans="1:7" ht="40.5" customHeight="1">
      <c r="A330" s="235">
        <v>141</v>
      </c>
      <c r="B330" s="303" t="s">
        <v>1009</v>
      </c>
      <c r="C330" s="345">
        <v>11</v>
      </c>
      <c r="D330" s="343"/>
      <c r="E330" s="237"/>
      <c r="F330" s="204" t="s">
        <v>345</v>
      </c>
      <c r="G330" s="232">
        <f t="shared" si="5"/>
        <v>0</v>
      </c>
    </row>
    <row r="331" spans="1:7" ht="40.5" customHeight="1">
      <c r="A331" s="235">
        <v>142</v>
      </c>
      <c r="B331" s="303" t="s">
        <v>1010</v>
      </c>
      <c r="C331" s="345">
        <v>5</v>
      </c>
      <c r="D331" s="343"/>
      <c r="E331" s="237"/>
      <c r="F331" s="204" t="s">
        <v>345</v>
      </c>
      <c r="G331" s="232">
        <f t="shared" si="5"/>
        <v>0</v>
      </c>
    </row>
    <row r="332" spans="1:7" ht="40.5" customHeight="1">
      <c r="A332" s="235">
        <v>143</v>
      </c>
      <c r="B332" s="301" t="s">
        <v>1011</v>
      </c>
      <c r="C332" s="345">
        <v>5</v>
      </c>
      <c r="D332" s="343"/>
      <c r="E332" s="237"/>
      <c r="F332" s="204" t="s">
        <v>345</v>
      </c>
      <c r="G332" s="232">
        <f t="shared" si="5"/>
        <v>0</v>
      </c>
    </row>
    <row r="333" spans="1:7" ht="24.95" customHeight="1">
      <c r="A333" s="235">
        <v>144</v>
      </c>
      <c r="B333" s="301" t="s">
        <v>1012</v>
      </c>
      <c r="C333" s="345"/>
      <c r="D333" s="343"/>
      <c r="E333" s="239"/>
      <c r="F333" s="204"/>
      <c r="G333" s="232"/>
    </row>
    <row r="334" spans="1:7" ht="33.75" customHeight="1">
      <c r="A334" s="204" t="s">
        <v>810</v>
      </c>
      <c r="B334" s="303" t="s">
        <v>1013</v>
      </c>
      <c r="C334" s="345">
        <v>6</v>
      </c>
      <c r="D334" s="343"/>
      <c r="E334" s="237"/>
      <c r="F334" s="204" t="s">
        <v>345</v>
      </c>
      <c r="G334" s="232">
        <f t="shared" si="5"/>
        <v>0</v>
      </c>
    </row>
    <row r="335" spans="1:7" ht="41.25" customHeight="1">
      <c r="A335" s="204" t="s">
        <v>809</v>
      </c>
      <c r="B335" s="303" t="s">
        <v>1014</v>
      </c>
      <c r="C335" s="345">
        <v>6</v>
      </c>
      <c r="D335" s="343"/>
      <c r="E335" s="237"/>
      <c r="F335" s="204" t="s">
        <v>345</v>
      </c>
      <c r="G335" s="232">
        <f t="shared" si="5"/>
        <v>0</v>
      </c>
    </row>
    <row r="336" spans="1:7" ht="39" customHeight="1">
      <c r="A336" s="204">
        <v>145</v>
      </c>
      <c r="B336" s="303" t="s">
        <v>1015</v>
      </c>
      <c r="C336" s="345"/>
      <c r="D336" s="345"/>
      <c r="E336" s="204"/>
      <c r="F336" s="204"/>
      <c r="G336" s="232"/>
    </row>
    <row r="337" spans="1:8" ht="38.25">
      <c r="A337" s="204" t="s">
        <v>810</v>
      </c>
      <c r="B337" s="301" t="s">
        <v>891</v>
      </c>
      <c r="C337" s="345">
        <v>28</v>
      </c>
      <c r="D337" s="343"/>
      <c r="E337" s="237"/>
      <c r="F337" s="204" t="s">
        <v>750</v>
      </c>
      <c r="G337" s="232">
        <f t="shared" si="5"/>
        <v>0</v>
      </c>
    </row>
    <row r="338" spans="1:8" ht="38.25">
      <c r="A338" s="204" t="s">
        <v>809</v>
      </c>
      <c r="B338" s="312" t="s">
        <v>892</v>
      </c>
      <c r="C338" s="345">
        <v>24</v>
      </c>
      <c r="D338" s="343"/>
      <c r="E338" s="237"/>
      <c r="F338" s="204" t="s">
        <v>750</v>
      </c>
      <c r="G338" s="232">
        <f t="shared" si="5"/>
        <v>0</v>
      </c>
    </row>
    <row r="339" spans="1:8" ht="38.25">
      <c r="A339" s="204">
        <v>146</v>
      </c>
      <c r="B339" s="331" t="s">
        <v>1016</v>
      </c>
      <c r="C339" s="345">
        <v>24</v>
      </c>
      <c r="D339" s="343"/>
      <c r="E339" s="237"/>
      <c r="F339" s="204" t="s">
        <v>750</v>
      </c>
      <c r="G339" s="232">
        <f t="shared" si="5"/>
        <v>0</v>
      </c>
    </row>
    <row r="340" spans="1:8" ht="83.25" customHeight="1">
      <c r="A340" s="204">
        <v>147</v>
      </c>
      <c r="B340" s="332" t="s">
        <v>1019</v>
      </c>
      <c r="C340" s="345"/>
      <c r="D340" s="343"/>
      <c r="E340" s="239"/>
      <c r="F340" s="204"/>
      <c r="G340" s="232"/>
    </row>
    <row r="341" spans="1:8" ht="56.25" customHeight="1">
      <c r="A341" s="204" t="s">
        <v>810</v>
      </c>
      <c r="B341" s="317" t="s">
        <v>1017</v>
      </c>
      <c r="C341" s="345">
        <v>1</v>
      </c>
      <c r="D341" s="343"/>
      <c r="E341" s="237"/>
      <c r="F341" s="204" t="s">
        <v>345</v>
      </c>
      <c r="G341" s="232">
        <f t="shared" si="5"/>
        <v>0</v>
      </c>
    </row>
    <row r="342" spans="1:8" ht="56.25" customHeight="1">
      <c r="A342" s="204" t="s">
        <v>809</v>
      </c>
      <c r="B342" s="317" t="s">
        <v>1018</v>
      </c>
      <c r="C342" s="345">
        <v>1</v>
      </c>
      <c r="D342" s="343"/>
      <c r="E342" s="237"/>
      <c r="F342" s="204" t="s">
        <v>345</v>
      </c>
      <c r="G342" s="232">
        <f t="shared" si="5"/>
        <v>0</v>
      </c>
    </row>
    <row r="343" spans="1:8" ht="56.25" customHeight="1">
      <c r="A343" s="204" t="s">
        <v>821</v>
      </c>
      <c r="B343" s="317" t="s">
        <v>1072</v>
      </c>
      <c r="C343" s="345">
        <v>2</v>
      </c>
      <c r="D343" s="343"/>
      <c r="E343" s="237"/>
      <c r="F343" s="204" t="s">
        <v>345</v>
      </c>
      <c r="G343" s="232">
        <f t="shared" si="5"/>
        <v>0</v>
      </c>
    </row>
    <row r="344" spans="1:8" ht="30.75" customHeight="1">
      <c r="A344" s="204">
        <v>148</v>
      </c>
      <c r="B344" s="317" t="s">
        <v>1020</v>
      </c>
      <c r="C344" s="345"/>
      <c r="D344" s="345"/>
      <c r="E344" s="204"/>
      <c r="F344" s="204"/>
      <c r="G344" s="232"/>
    </row>
    <row r="345" spans="1:8" ht="24.95" customHeight="1">
      <c r="A345" s="204" t="s">
        <v>874</v>
      </c>
      <c r="B345" s="317" t="s">
        <v>1021</v>
      </c>
      <c r="C345" s="345"/>
      <c r="D345" s="345"/>
      <c r="E345" s="204"/>
      <c r="F345" s="204"/>
      <c r="G345" s="232"/>
    </row>
    <row r="346" spans="1:8" ht="24.95" customHeight="1">
      <c r="A346" s="204" t="s">
        <v>810</v>
      </c>
      <c r="B346" s="317" t="s">
        <v>841</v>
      </c>
      <c r="C346" s="345">
        <v>5</v>
      </c>
      <c r="D346" s="343"/>
      <c r="E346" s="237"/>
      <c r="F346" s="204" t="s">
        <v>345</v>
      </c>
      <c r="G346" s="232">
        <f t="shared" si="5"/>
        <v>0</v>
      </c>
    </row>
    <row r="347" spans="1:8" ht="30.75" customHeight="1">
      <c r="A347" s="204">
        <v>149</v>
      </c>
      <c r="B347" s="317" t="s">
        <v>1022</v>
      </c>
      <c r="C347" s="345"/>
      <c r="D347" s="345"/>
      <c r="E347" s="204"/>
      <c r="F347" s="204"/>
      <c r="G347" s="232"/>
    </row>
    <row r="348" spans="1:8" ht="24.95" customHeight="1">
      <c r="A348" s="204" t="s">
        <v>874</v>
      </c>
      <c r="B348" s="317" t="s">
        <v>745</v>
      </c>
      <c r="C348" s="345"/>
      <c r="D348" s="345"/>
      <c r="E348" s="204"/>
      <c r="F348" s="204"/>
      <c r="G348" s="232"/>
    </row>
    <row r="349" spans="1:8" ht="39.75" customHeight="1">
      <c r="A349" s="204" t="s">
        <v>810</v>
      </c>
      <c r="B349" s="317" t="s">
        <v>845</v>
      </c>
      <c r="C349" s="345">
        <v>15</v>
      </c>
      <c r="D349" s="343"/>
      <c r="E349" s="237"/>
      <c r="F349" s="204" t="s">
        <v>345</v>
      </c>
      <c r="G349" s="232">
        <f t="shared" si="5"/>
        <v>0</v>
      </c>
    </row>
    <row r="350" spans="1:8" ht="32.25" customHeight="1">
      <c r="A350" s="235">
        <v>150</v>
      </c>
      <c r="B350" s="317" t="s">
        <v>1023</v>
      </c>
      <c r="C350" s="345"/>
      <c r="D350" s="345"/>
      <c r="E350" s="204"/>
      <c r="F350" s="204"/>
      <c r="G350" s="232"/>
    </row>
    <row r="351" spans="1:8" ht="39.75" customHeight="1">
      <c r="A351" s="204" t="s">
        <v>810</v>
      </c>
      <c r="B351" s="317" t="s">
        <v>842</v>
      </c>
      <c r="C351" s="345">
        <v>10</v>
      </c>
      <c r="D351" s="343"/>
      <c r="E351" s="237"/>
      <c r="F351" s="204" t="s">
        <v>345</v>
      </c>
      <c r="G351" s="232">
        <f t="shared" si="5"/>
        <v>0</v>
      </c>
      <c r="H351" s="233"/>
    </row>
    <row r="352" spans="1:8" ht="40.5" customHeight="1">
      <c r="A352" s="204" t="s">
        <v>809</v>
      </c>
      <c r="B352" s="317" t="s">
        <v>831</v>
      </c>
      <c r="C352" s="345">
        <v>15</v>
      </c>
      <c r="D352" s="343"/>
      <c r="E352" s="237"/>
      <c r="F352" s="204" t="s">
        <v>345</v>
      </c>
      <c r="G352" s="232">
        <f t="shared" si="5"/>
        <v>0</v>
      </c>
      <c r="H352" s="233"/>
    </row>
    <row r="353" spans="1:8" ht="40.5" customHeight="1">
      <c r="A353" s="204" t="s">
        <v>821</v>
      </c>
      <c r="B353" s="317" t="s">
        <v>827</v>
      </c>
      <c r="C353" s="345">
        <v>10</v>
      </c>
      <c r="D353" s="343"/>
      <c r="E353" s="237"/>
      <c r="F353" s="204" t="s">
        <v>345</v>
      </c>
      <c r="G353" s="232">
        <f t="shared" si="5"/>
        <v>0</v>
      </c>
      <c r="H353" s="233"/>
    </row>
    <row r="354" spans="1:8" ht="40.5" customHeight="1">
      <c r="A354" s="204" t="s">
        <v>822</v>
      </c>
      <c r="B354" s="317" t="s">
        <v>849</v>
      </c>
      <c r="C354" s="345">
        <v>12</v>
      </c>
      <c r="D354" s="343"/>
      <c r="E354" s="237"/>
      <c r="F354" s="204" t="s">
        <v>345</v>
      </c>
      <c r="G354" s="232">
        <f t="shared" si="5"/>
        <v>0</v>
      </c>
      <c r="H354" s="233"/>
    </row>
    <row r="355" spans="1:8" ht="42" customHeight="1">
      <c r="A355" s="204" t="s">
        <v>823</v>
      </c>
      <c r="B355" s="317" t="s">
        <v>839</v>
      </c>
      <c r="C355" s="345">
        <v>8</v>
      </c>
      <c r="D355" s="343"/>
      <c r="E355" s="237"/>
      <c r="F355" s="204" t="s">
        <v>345</v>
      </c>
      <c r="G355" s="232">
        <f t="shared" si="5"/>
        <v>0</v>
      </c>
      <c r="H355" s="233"/>
    </row>
    <row r="356" spans="1:8" ht="42" customHeight="1">
      <c r="A356" s="204">
        <v>151</v>
      </c>
      <c r="B356" s="317" t="s">
        <v>1024</v>
      </c>
      <c r="C356" s="345"/>
      <c r="D356" s="343"/>
      <c r="E356" s="239"/>
      <c r="F356" s="204"/>
      <c r="G356" s="232"/>
      <c r="H356" s="233"/>
    </row>
    <row r="357" spans="1:8" ht="29.25" customHeight="1">
      <c r="A357" s="204" t="s">
        <v>810</v>
      </c>
      <c r="B357" s="317" t="s">
        <v>846</v>
      </c>
      <c r="C357" s="345">
        <v>10</v>
      </c>
      <c r="D357" s="343"/>
      <c r="E357" s="237"/>
      <c r="F357" s="204" t="s">
        <v>345</v>
      </c>
      <c r="G357" s="232">
        <f t="shared" si="5"/>
        <v>0</v>
      </c>
      <c r="H357" s="233"/>
    </row>
    <row r="358" spans="1:8" ht="29.25" customHeight="1">
      <c r="A358" s="204" t="s">
        <v>809</v>
      </c>
      <c r="B358" s="317" t="s">
        <v>832</v>
      </c>
      <c r="C358" s="345">
        <v>15</v>
      </c>
      <c r="D358" s="343"/>
      <c r="E358" s="237"/>
      <c r="F358" s="204" t="s">
        <v>345</v>
      </c>
      <c r="G358" s="232">
        <f t="shared" si="5"/>
        <v>0</v>
      </c>
      <c r="H358" s="233"/>
    </row>
    <row r="359" spans="1:8" ht="29.25" customHeight="1">
      <c r="A359" s="204" t="s">
        <v>821</v>
      </c>
      <c r="B359" s="317" t="s">
        <v>828</v>
      </c>
      <c r="C359" s="345">
        <v>10</v>
      </c>
      <c r="D359" s="343"/>
      <c r="E359" s="237"/>
      <c r="F359" s="204" t="s">
        <v>345</v>
      </c>
      <c r="G359" s="232">
        <f t="shared" si="5"/>
        <v>0</v>
      </c>
      <c r="H359" s="233"/>
    </row>
    <row r="360" spans="1:8" ht="29.25" customHeight="1">
      <c r="A360" s="204" t="s">
        <v>822</v>
      </c>
      <c r="B360" s="317" t="s">
        <v>850</v>
      </c>
      <c r="C360" s="345">
        <v>12</v>
      </c>
      <c r="D360" s="343"/>
      <c r="E360" s="237"/>
      <c r="F360" s="204" t="s">
        <v>345</v>
      </c>
      <c r="G360" s="232">
        <f t="shared" si="5"/>
        <v>0</v>
      </c>
      <c r="H360" s="233"/>
    </row>
    <row r="361" spans="1:8" ht="29.25" customHeight="1">
      <c r="A361" s="204" t="s">
        <v>823</v>
      </c>
      <c r="B361" s="317" t="s">
        <v>840</v>
      </c>
      <c r="C361" s="345">
        <v>8</v>
      </c>
      <c r="D361" s="343"/>
      <c r="E361" s="237"/>
      <c r="F361" s="204" t="s">
        <v>345</v>
      </c>
      <c r="G361" s="232">
        <f t="shared" si="5"/>
        <v>0</v>
      </c>
      <c r="H361" s="233"/>
    </row>
    <row r="362" spans="1:8" ht="57.75" customHeight="1">
      <c r="A362" s="204">
        <v>152</v>
      </c>
      <c r="B362" s="332" t="s">
        <v>1025</v>
      </c>
      <c r="C362" s="345"/>
      <c r="D362" s="354"/>
      <c r="E362" s="234"/>
      <c r="F362" s="204"/>
      <c r="G362" s="232"/>
      <c r="H362" s="233"/>
    </row>
    <row r="363" spans="1:8" ht="54.75" customHeight="1">
      <c r="A363" s="204" t="s">
        <v>810</v>
      </c>
      <c r="B363" s="317" t="s">
        <v>1026</v>
      </c>
      <c r="C363" s="345">
        <v>2</v>
      </c>
      <c r="D363" s="354"/>
      <c r="E363" s="237"/>
      <c r="F363" s="204" t="s">
        <v>345</v>
      </c>
      <c r="G363" s="232">
        <f t="shared" si="5"/>
        <v>0</v>
      </c>
      <c r="H363" s="233"/>
    </row>
    <row r="364" spans="1:8" ht="75.75" customHeight="1">
      <c r="A364" s="204">
        <v>153</v>
      </c>
      <c r="B364" s="317" t="s">
        <v>1073</v>
      </c>
      <c r="C364" s="345"/>
      <c r="D364" s="345"/>
      <c r="E364" s="204"/>
      <c r="F364" s="204"/>
      <c r="G364" s="232"/>
    </row>
    <row r="365" spans="1:8" ht="45" customHeight="1">
      <c r="A365" s="204" t="s">
        <v>810</v>
      </c>
      <c r="B365" s="312" t="s">
        <v>1027</v>
      </c>
      <c r="C365" s="345">
        <v>12</v>
      </c>
      <c r="D365" s="343"/>
      <c r="E365" s="237"/>
      <c r="F365" s="204" t="s">
        <v>345</v>
      </c>
      <c r="G365" s="232">
        <f t="shared" si="5"/>
        <v>0</v>
      </c>
    </row>
    <row r="366" spans="1:8" ht="45" customHeight="1">
      <c r="A366" s="204" t="s">
        <v>810</v>
      </c>
      <c r="B366" s="317" t="s">
        <v>1028</v>
      </c>
      <c r="C366" s="345">
        <v>6</v>
      </c>
      <c r="D366" s="343"/>
      <c r="E366" s="237"/>
      <c r="F366" s="204" t="s">
        <v>345</v>
      </c>
      <c r="G366" s="232">
        <f t="shared" si="5"/>
        <v>0</v>
      </c>
    </row>
    <row r="367" spans="1:8" ht="66" customHeight="1">
      <c r="A367" s="235">
        <v>154</v>
      </c>
      <c r="B367" s="317" t="s">
        <v>1029</v>
      </c>
      <c r="C367" s="345"/>
      <c r="D367" s="345"/>
      <c r="E367" s="204"/>
      <c r="F367" s="204"/>
      <c r="G367" s="232"/>
    </row>
    <row r="368" spans="1:8" ht="43.5" customHeight="1">
      <c r="A368" s="204" t="s">
        <v>746</v>
      </c>
      <c r="B368" s="312" t="s">
        <v>1033</v>
      </c>
      <c r="C368" s="345">
        <v>10</v>
      </c>
      <c r="D368" s="343"/>
      <c r="E368" s="237"/>
      <c r="F368" s="204" t="s">
        <v>750</v>
      </c>
      <c r="G368" s="232">
        <f t="shared" si="5"/>
        <v>0</v>
      </c>
    </row>
    <row r="369" spans="1:9" ht="43.5" customHeight="1">
      <c r="A369" s="204" t="s">
        <v>747</v>
      </c>
      <c r="B369" s="312" t="s">
        <v>1032</v>
      </c>
      <c r="C369" s="361">
        <v>34</v>
      </c>
      <c r="D369" s="343"/>
      <c r="E369" s="237"/>
      <c r="F369" s="204" t="s">
        <v>750</v>
      </c>
      <c r="G369" s="232">
        <f t="shared" si="5"/>
        <v>0</v>
      </c>
    </row>
    <row r="370" spans="1:9" ht="43.5" customHeight="1">
      <c r="A370" s="204" t="s">
        <v>748</v>
      </c>
      <c r="B370" s="312" t="s">
        <v>1031</v>
      </c>
      <c r="C370" s="361">
        <v>100</v>
      </c>
      <c r="D370" s="343"/>
      <c r="E370" s="237"/>
      <c r="F370" s="204" t="s">
        <v>750</v>
      </c>
      <c r="G370" s="232">
        <f t="shared" si="5"/>
        <v>0</v>
      </c>
    </row>
    <row r="371" spans="1:9" ht="43.5" customHeight="1">
      <c r="A371" s="204" t="s">
        <v>749</v>
      </c>
      <c r="B371" s="312" t="s">
        <v>1030</v>
      </c>
      <c r="C371" s="361">
        <v>43</v>
      </c>
      <c r="D371" s="343"/>
      <c r="E371" s="237"/>
      <c r="F371" s="204" t="s">
        <v>750</v>
      </c>
      <c r="G371" s="232">
        <f t="shared" si="5"/>
        <v>0</v>
      </c>
    </row>
    <row r="372" spans="1:9" ht="195" customHeight="1">
      <c r="A372" s="204">
        <v>155</v>
      </c>
      <c r="B372" s="317" t="s">
        <v>909</v>
      </c>
      <c r="C372" s="345">
        <v>13</v>
      </c>
      <c r="D372" s="343"/>
      <c r="E372" s="239"/>
      <c r="F372" s="204" t="s">
        <v>345</v>
      </c>
      <c r="G372" s="232">
        <f t="shared" si="5"/>
        <v>0</v>
      </c>
    </row>
    <row r="373" spans="1:9" ht="198.75" customHeight="1">
      <c r="A373" s="204">
        <v>156</v>
      </c>
      <c r="B373" s="317" t="s">
        <v>893</v>
      </c>
      <c r="C373" s="345">
        <v>13</v>
      </c>
      <c r="D373" s="343"/>
      <c r="E373" s="239"/>
      <c r="F373" s="204" t="s">
        <v>345</v>
      </c>
      <c r="G373" s="232">
        <f t="shared" si="5"/>
        <v>0</v>
      </c>
    </row>
    <row r="374" spans="1:9" ht="175.5" customHeight="1">
      <c r="A374" s="204">
        <v>157</v>
      </c>
      <c r="B374" s="317" t="s">
        <v>910</v>
      </c>
      <c r="C374" s="345">
        <v>4</v>
      </c>
      <c r="D374" s="343"/>
      <c r="E374" s="237"/>
      <c r="F374" s="204" t="s">
        <v>345</v>
      </c>
      <c r="G374" s="232">
        <f t="shared" si="5"/>
        <v>0</v>
      </c>
    </row>
    <row r="375" spans="1:9" ht="77.25" customHeight="1">
      <c r="A375" s="204">
        <v>158</v>
      </c>
      <c r="B375" s="317" t="s">
        <v>1034</v>
      </c>
      <c r="C375" s="345">
        <v>120</v>
      </c>
      <c r="D375" s="354"/>
      <c r="E375" s="234"/>
      <c r="F375" s="204" t="s">
        <v>345</v>
      </c>
      <c r="G375" s="232">
        <f t="shared" si="5"/>
        <v>0</v>
      </c>
    </row>
    <row r="376" spans="1:9" ht="103.5" customHeight="1">
      <c r="A376" s="204">
        <v>159</v>
      </c>
      <c r="B376" s="317" t="s">
        <v>1035</v>
      </c>
      <c r="C376" s="345"/>
      <c r="D376" s="343"/>
      <c r="E376" s="239"/>
      <c r="F376" s="235"/>
      <c r="G376" s="232"/>
    </row>
    <row r="377" spans="1:9" ht="57" customHeight="1">
      <c r="A377" s="204" t="s">
        <v>810</v>
      </c>
      <c r="B377" s="317" t="s">
        <v>1036</v>
      </c>
      <c r="C377" s="345">
        <v>4</v>
      </c>
      <c r="D377" s="354"/>
      <c r="E377" s="237"/>
      <c r="F377" s="204" t="s">
        <v>345</v>
      </c>
      <c r="G377" s="232">
        <f t="shared" si="5"/>
        <v>0</v>
      </c>
    </row>
    <row r="378" spans="1:9" ht="52.5" customHeight="1">
      <c r="A378" s="204" t="s">
        <v>809</v>
      </c>
      <c r="B378" s="317" t="s">
        <v>1037</v>
      </c>
      <c r="C378" s="345">
        <v>15</v>
      </c>
      <c r="D378" s="354"/>
      <c r="E378" s="237"/>
      <c r="F378" s="204" t="s">
        <v>345</v>
      </c>
      <c r="G378" s="232">
        <f t="shared" si="5"/>
        <v>0</v>
      </c>
    </row>
    <row r="379" spans="1:9" ht="56.25" customHeight="1">
      <c r="A379" s="265" t="s">
        <v>1152</v>
      </c>
      <c r="B379" s="318" t="s">
        <v>1038</v>
      </c>
      <c r="C379" s="339">
        <v>7</v>
      </c>
      <c r="D379" s="344"/>
      <c r="E379" s="237"/>
      <c r="F379" s="249" t="s">
        <v>750</v>
      </c>
      <c r="G379" s="232">
        <f t="shared" si="5"/>
        <v>0</v>
      </c>
      <c r="I379" s="193"/>
    </row>
    <row r="380" spans="1:9" ht="56.25" customHeight="1">
      <c r="A380" s="265" t="s">
        <v>894</v>
      </c>
      <c r="B380" s="318" t="s">
        <v>1039</v>
      </c>
      <c r="C380" s="339">
        <v>4</v>
      </c>
      <c r="D380" s="344"/>
      <c r="E380" s="237"/>
      <c r="F380" s="249" t="s">
        <v>345</v>
      </c>
      <c r="G380" s="232">
        <f t="shared" si="5"/>
        <v>0</v>
      </c>
      <c r="I380" s="193"/>
    </row>
    <row r="381" spans="1:9" ht="19.5" customHeight="1">
      <c r="A381" s="266"/>
      <c r="B381" s="321" t="s">
        <v>761</v>
      </c>
      <c r="C381" s="339"/>
      <c r="D381" s="362"/>
      <c r="E381" s="228"/>
      <c r="F381" s="249"/>
      <c r="G381" s="232"/>
      <c r="I381" s="193"/>
    </row>
    <row r="382" spans="1:9" ht="24.75" customHeight="1">
      <c r="A382" s="266"/>
      <c r="B382" s="321" t="s">
        <v>762</v>
      </c>
      <c r="C382" s="339"/>
      <c r="D382" s="362"/>
      <c r="E382" s="228"/>
      <c r="F382" s="249"/>
      <c r="G382" s="232"/>
      <c r="I382" s="193"/>
    </row>
    <row r="383" spans="1:9" s="139" customFormat="1" ht="52.5" customHeight="1">
      <c r="A383" s="269" t="s">
        <v>895</v>
      </c>
      <c r="B383" s="317" t="s">
        <v>1170</v>
      </c>
      <c r="C383" s="363">
        <v>14</v>
      </c>
      <c r="D383" s="364"/>
      <c r="E383" s="237"/>
      <c r="F383" s="228" t="s">
        <v>758</v>
      </c>
      <c r="G383" s="232">
        <f t="shared" si="5"/>
        <v>0</v>
      </c>
    </row>
    <row r="384" spans="1:9" s="139" customFormat="1" ht="56.25" customHeight="1">
      <c r="A384" s="269" t="s">
        <v>896</v>
      </c>
      <c r="B384" s="317" t="s">
        <v>1041</v>
      </c>
      <c r="C384" s="363">
        <v>14</v>
      </c>
      <c r="D384" s="364"/>
      <c r="E384" s="237"/>
      <c r="F384" s="228" t="s">
        <v>758</v>
      </c>
      <c r="G384" s="232">
        <f t="shared" si="5"/>
        <v>0</v>
      </c>
    </row>
    <row r="385" spans="1:10" s="139" customFormat="1" ht="44.25" customHeight="1">
      <c r="A385" s="269" t="s">
        <v>897</v>
      </c>
      <c r="B385" s="317" t="s">
        <v>1040</v>
      </c>
      <c r="C385" s="363">
        <v>7</v>
      </c>
      <c r="D385" s="364"/>
      <c r="E385" s="237"/>
      <c r="F385" s="228" t="s">
        <v>758</v>
      </c>
      <c r="G385" s="232">
        <f t="shared" si="5"/>
        <v>0</v>
      </c>
    </row>
    <row r="386" spans="1:10" s="139" customFormat="1" ht="54.75" customHeight="1">
      <c r="A386" s="269" t="s">
        <v>898</v>
      </c>
      <c r="B386" s="303" t="s">
        <v>1171</v>
      </c>
      <c r="C386" s="390"/>
      <c r="D386" s="391"/>
      <c r="E386" s="165"/>
      <c r="F386" s="228"/>
      <c r="G386" s="232"/>
    </row>
    <row r="387" spans="1:10" s="139" customFormat="1" ht="18.75" customHeight="1">
      <c r="A387" s="267"/>
      <c r="B387" s="392" t="s">
        <v>759</v>
      </c>
      <c r="C387" s="392"/>
      <c r="D387" s="365"/>
      <c r="E387" s="165"/>
      <c r="F387" s="228"/>
      <c r="G387" s="232"/>
    </row>
    <row r="388" spans="1:10" s="139" customFormat="1" ht="43.5" customHeight="1">
      <c r="A388" s="269" t="s">
        <v>899</v>
      </c>
      <c r="B388" s="333" t="s">
        <v>1042</v>
      </c>
      <c r="C388" s="363">
        <v>6</v>
      </c>
      <c r="D388" s="364"/>
      <c r="E388" s="237"/>
      <c r="F388" s="228" t="s">
        <v>758</v>
      </c>
      <c r="G388" s="232">
        <f t="shared" ref="G388:G440" si="6">ROUND(SUM(D388*C388),0)</f>
        <v>0</v>
      </c>
    </row>
    <row r="389" spans="1:10" s="139" customFormat="1" ht="43.5" customHeight="1">
      <c r="A389" s="269" t="s">
        <v>900</v>
      </c>
      <c r="B389" s="333" t="s">
        <v>1043</v>
      </c>
      <c r="C389" s="363">
        <v>6</v>
      </c>
      <c r="D389" s="364"/>
      <c r="E389" s="237"/>
      <c r="F389" s="228" t="s">
        <v>758</v>
      </c>
      <c r="G389" s="232">
        <f t="shared" si="6"/>
        <v>0</v>
      </c>
    </row>
    <row r="390" spans="1:10" s="139" customFormat="1" ht="43.5" customHeight="1">
      <c r="A390" s="269" t="s">
        <v>901</v>
      </c>
      <c r="B390" s="333" t="s">
        <v>1044</v>
      </c>
      <c r="C390" s="363">
        <v>6</v>
      </c>
      <c r="D390" s="364"/>
      <c r="E390" s="237"/>
      <c r="F390" s="228" t="s">
        <v>758</v>
      </c>
      <c r="G390" s="232">
        <f t="shared" si="6"/>
        <v>0</v>
      </c>
    </row>
    <row r="391" spans="1:10" s="139" customFormat="1" ht="42" customHeight="1">
      <c r="A391" s="269" t="s">
        <v>902</v>
      </c>
      <c r="B391" s="305" t="s">
        <v>1045</v>
      </c>
      <c r="C391" s="363">
        <v>5</v>
      </c>
      <c r="D391" s="364"/>
      <c r="E391" s="237"/>
      <c r="F391" s="228" t="s">
        <v>760</v>
      </c>
      <c r="G391" s="232">
        <f t="shared" si="6"/>
        <v>0</v>
      </c>
    </row>
    <row r="392" spans="1:10" ht="26.25" customHeight="1">
      <c r="A392" s="260"/>
      <c r="B392" s="323" t="s">
        <v>808</v>
      </c>
      <c r="C392" s="345"/>
      <c r="D392" s="366"/>
      <c r="E392" s="246"/>
      <c r="F392" s="204"/>
      <c r="G392" s="232"/>
    </row>
    <row r="393" spans="1:10" ht="90.75" customHeight="1">
      <c r="A393" s="165">
        <v>170</v>
      </c>
      <c r="B393" s="317" t="s">
        <v>1074</v>
      </c>
      <c r="C393" s="367"/>
      <c r="D393" s="368"/>
      <c r="E393" s="246"/>
      <c r="F393" s="237"/>
      <c r="G393" s="232"/>
    </row>
    <row r="394" spans="1:10" ht="41.25" customHeight="1">
      <c r="A394" s="278" t="s">
        <v>746</v>
      </c>
      <c r="B394" s="334" t="s">
        <v>763</v>
      </c>
      <c r="C394" s="369">
        <v>160</v>
      </c>
      <c r="D394" s="340"/>
      <c r="E394" s="237"/>
      <c r="F394" s="204" t="s">
        <v>764</v>
      </c>
      <c r="G394" s="232">
        <f t="shared" si="6"/>
        <v>0</v>
      </c>
      <c r="J394" s="250"/>
    </row>
    <row r="395" spans="1:10">
      <c r="A395" s="165"/>
      <c r="B395" s="334"/>
      <c r="C395" s="370"/>
      <c r="D395" s="371"/>
      <c r="E395" s="246"/>
      <c r="F395" s="204"/>
      <c r="G395" s="232"/>
      <c r="J395" s="251"/>
    </row>
    <row r="396" spans="1:10" ht="83.25" customHeight="1">
      <c r="A396" s="165">
        <v>171</v>
      </c>
      <c r="B396" s="317" t="s">
        <v>1075</v>
      </c>
      <c r="C396" s="370"/>
      <c r="D396" s="371"/>
      <c r="E396" s="246"/>
      <c r="F396" s="204"/>
      <c r="G396" s="232"/>
      <c r="J396" s="251"/>
    </row>
    <row r="397" spans="1:10" ht="39" customHeight="1">
      <c r="A397" s="278" t="s">
        <v>746</v>
      </c>
      <c r="B397" s="334" t="s">
        <v>763</v>
      </c>
      <c r="C397" s="369">
        <v>3</v>
      </c>
      <c r="D397" s="340"/>
      <c r="E397" s="237"/>
      <c r="F397" s="204" t="s">
        <v>764</v>
      </c>
      <c r="G397" s="232">
        <f t="shared" si="6"/>
        <v>0</v>
      </c>
      <c r="J397" s="250"/>
    </row>
    <row r="398" spans="1:10">
      <c r="A398" s="165"/>
      <c r="B398" s="334"/>
      <c r="C398" s="370"/>
      <c r="D398" s="371"/>
      <c r="E398" s="246"/>
      <c r="F398" s="204"/>
      <c r="G398" s="232"/>
      <c r="J398" s="251"/>
    </row>
    <row r="399" spans="1:10" ht="98.25" customHeight="1">
      <c r="A399" s="165">
        <v>172</v>
      </c>
      <c r="B399" s="317" t="s">
        <v>1076</v>
      </c>
      <c r="C399" s="369">
        <v>1400</v>
      </c>
      <c r="D399" s="340"/>
      <c r="E399" s="237"/>
      <c r="F399" s="204" t="s">
        <v>765</v>
      </c>
      <c r="G399" s="232">
        <f t="shared" si="6"/>
        <v>0</v>
      </c>
      <c r="J399" s="203"/>
    </row>
    <row r="400" spans="1:10">
      <c r="A400" s="165"/>
      <c r="B400" s="334"/>
      <c r="C400" s="370"/>
      <c r="D400" s="371"/>
      <c r="E400" s="246"/>
      <c r="F400" s="204"/>
      <c r="G400" s="232"/>
      <c r="J400" s="252"/>
    </row>
    <row r="401" spans="1:10" ht="81" customHeight="1">
      <c r="A401" s="165">
        <v>173</v>
      </c>
      <c r="B401" s="317" t="s">
        <v>1046</v>
      </c>
      <c r="C401" s="369">
        <v>1500</v>
      </c>
      <c r="D401" s="340"/>
      <c r="E401" s="237"/>
      <c r="F401" s="204" t="s">
        <v>765</v>
      </c>
      <c r="G401" s="232">
        <f t="shared" si="6"/>
        <v>0</v>
      </c>
      <c r="J401" s="203"/>
    </row>
    <row r="402" spans="1:10">
      <c r="A402" s="165"/>
      <c r="B402" s="334"/>
      <c r="C402" s="370"/>
      <c r="D402" s="372"/>
      <c r="E402" s="246"/>
      <c r="F402" s="204"/>
      <c r="G402" s="232"/>
      <c r="J402" s="253"/>
    </row>
    <row r="403" spans="1:10" ht="68.25" customHeight="1">
      <c r="A403" s="165">
        <v>174</v>
      </c>
      <c r="B403" s="317" t="s">
        <v>1077</v>
      </c>
      <c r="C403" s="369">
        <v>100</v>
      </c>
      <c r="D403" s="340"/>
      <c r="E403" s="237"/>
      <c r="F403" s="204" t="s">
        <v>765</v>
      </c>
      <c r="G403" s="232">
        <f t="shared" si="6"/>
        <v>0</v>
      </c>
      <c r="J403" s="203"/>
    </row>
    <row r="404" spans="1:10">
      <c r="A404" s="165"/>
      <c r="B404" s="313"/>
      <c r="C404" s="370"/>
      <c r="D404" s="371"/>
      <c r="E404" s="246"/>
      <c r="F404" s="204"/>
      <c r="G404" s="232"/>
      <c r="J404" s="251"/>
    </row>
    <row r="405" spans="1:10">
      <c r="A405" s="165"/>
      <c r="B405" s="313" t="s">
        <v>766</v>
      </c>
      <c r="C405" s="373"/>
      <c r="D405" s="373"/>
      <c r="E405" s="246"/>
      <c r="F405" s="204"/>
      <c r="G405" s="232"/>
      <c r="J405" s="254"/>
    </row>
    <row r="406" spans="1:10">
      <c r="A406" s="165"/>
      <c r="B406" s="313"/>
      <c r="C406" s="370"/>
      <c r="D406" s="371"/>
      <c r="E406" s="246"/>
      <c r="F406" s="204"/>
      <c r="G406" s="232"/>
      <c r="J406" s="251"/>
    </row>
    <row r="407" spans="1:10" ht="75" customHeight="1">
      <c r="A407" s="165">
        <v>175</v>
      </c>
      <c r="B407" s="317" t="s">
        <v>1047</v>
      </c>
      <c r="C407" s="370"/>
      <c r="D407" s="371"/>
      <c r="E407" s="246"/>
      <c r="F407" s="204"/>
      <c r="G407" s="232"/>
      <c r="J407" s="251"/>
    </row>
    <row r="408" spans="1:10" ht="29.25" customHeight="1">
      <c r="A408" s="278" t="s">
        <v>746</v>
      </c>
      <c r="B408" s="334" t="s">
        <v>1078</v>
      </c>
      <c r="C408" s="369">
        <v>500</v>
      </c>
      <c r="D408" s="340"/>
      <c r="E408" s="237"/>
      <c r="F408" s="204" t="s">
        <v>765</v>
      </c>
      <c r="G408" s="232">
        <f t="shared" si="6"/>
        <v>0</v>
      </c>
      <c r="J408" s="250"/>
    </row>
    <row r="409" spans="1:10" ht="44.25" customHeight="1">
      <c r="A409" s="278" t="s">
        <v>747</v>
      </c>
      <c r="B409" s="334" t="s">
        <v>1079</v>
      </c>
      <c r="C409" s="369">
        <v>100</v>
      </c>
      <c r="D409" s="340"/>
      <c r="E409" s="237"/>
      <c r="F409" s="204" t="s">
        <v>765</v>
      </c>
      <c r="G409" s="232">
        <f t="shared" si="6"/>
        <v>0</v>
      </c>
      <c r="J409" s="250"/>
    </row>
    <row r="410" spans="1:10" ht="96.75" customHeight="1">
      <c r="A410" s="165">
        <v>176</v>
      </c>
      <c r="B410" s="317" t="s">
        <v>1080</v>
      </c>
      <c r="C410" s="369">
        <v>80</v>
      </c>
      <c r="D410" s="340"/>
      <c r="E410" s="237"/>
      <c r="F410" s="204" t="s">
        <v>765</v>
      </c>
      <c r="G410" s="232">
        <f t="shared" si="6"/>
        <v>0</v>
      </c>
      <c r="J410" s="250"/>
    </row>
    <row r="411" spans="1:10" ht="18" customHeight="1">
      <c r="A411" s="165"/>
      <c r="B411" s="388" t="s">
        <v>767</v>
      </c>
      <c r="C411" s="386"/>
      <c r="D411" s="386"/>
      <c r="E411" s="386"/>
      <c r="F411" s="386"/>
      <c r="G411" s="387"/>
      <c r="H411" s="385"/>
    </row>
    <row r="412" spans="1:10">
      <c r="A412" s="165"/>
      <c r="B412" s="313" t="s">
        <v>768</v>
      </c>
      <c r="C412" s="375"/>
      <c r="D412" s="376"/>
      <c r="E412" s="201"/>
      <c r="F412" s="384"/>
      <c r="G412" s="206"/>
      <c r="H412" s="385"/>
    </row>
    <row r="413" spans="1:10" ht="70.5" customHeight="1">
      <c r="A413" s="165">
        <v>177</v>
      </c>
      <c r="B413" s="317" t="s">
        <v>1081</v>
      </c>
      <c r="C413" s="374"/>
      <c r="D413" s="372"/>
      <c r="E413" s="246"/>
      <c r="F413" s="279"/>
      <c r="G413" s="232"/>
    </row>
    <row r="414" spans="1:10" ht="33" customHeight="1">
      <c r="A414" s="278" t="s">
        <v>746</v>
      </c>
      <c r="B414" s="334" t="s">
        <v>1082</v>
      </c>
      <c r="C414" s="369">
        <v>300</v>
      </c>
      <c r="D414" s="340"/>
      <c r="E414" s="237"/>
      <c r="F414" s="204" t="s">
        <v>765</v>
      </c>
      <c r="G414" s="232">
        <f t="shared" si="6"/>
        <v>0</v>
      </c>
      <c r="J414" s="250"/>
    </row>
    <row r="415" spans="1:10" ht="48.75" customHeight="1">
      <c r="A415" s="165">
        <v>178</v>
      </c>
      <c r="B415" s="317" t="s">
        <v>1048</v>
      </c>
      <c r="C415" s="369">
        <v>150</v>
      </c>
      <c r="D415" s="340"/>
      <c r="E415" s="237"/>
      <c r="F415" s="204" t="s">
        <v>765</v>
      </c>
      <c r="G415" s="232">
        <f t="shared" si="6"/>
        <v>0</v>
      </c>
      <c r="J415" s="250"/>
    </row>
    <row r="416" spans="1:10">
      <c r="A416" s="165"/>
      <c r="B416" s="313" t="s">
        <v>769</v>
      </c>
      <c r="C416" s="373"/>
      <c r="D416" s="373"/>
      <c r="E416" s="246"/>
      <c r="F416" s="204"/>
      <c r="G416" s="232"/>
      <c r="J416" s="254"/>
    </row>
    <row r="417" spans="1:10" ht="57" customHeight="1">
      <c r="A417" s="165">
        <v>179</v>
      </c>
      <c r="B417" s="317" t="s">
        <v>1049</v>
      </c>
      <c r="C417" s="370"/>
      <c r="D417" s="371"/>
      <c r="E417" s="246"/>
      <c r="F417" s="204"/>
      <c r="G417" s="232"/>
      <c r="J417" s="251"/>
    </row>
    <row r="418" spans="1:10" ht="30.75" customHeight="1">
      <c r="A418" s="278" t="s">
        <v>746</v>
      </c>
      <c r="B418" s="334" t="s">
        <v>833</v>
      </c>
      <c r="C418" s="369">
        <v>500</v>
      </c>
      <c r="D418" s="340"/>
      <c r="E418" s="237"/>
      <c r="F418" s="204" t="s">
        <v>765</v>
      </c>
      <c r="G418" s="232">
        <f t="shared" si="6"/>
        <v>0</v>
      </c>
      <c r="J418" s="250"/>
    </row>
    <row r="419" spans="1:10" ht="30.75" customHeight="1">
      <c r="A419" s="278" t="s">
        <v>747</v>
      </c>
      <c r="B419" s="334" t="s">
        <v>829</v>
      </c>
      <c r="C419" s="369">
        <v>200</v>
      </c>
      <c r="D419" s="340"/>
      <c r="E419" s="237"/>
      <c r="F419" s="204" t="s">
        <v>765</v>
      </c>
      <c r="G419" s="232">
        <f t="shared" si="6"/>
        <v>0</v>
      </c>
      <c r="J419" s="250"/>
    </row>
    <row r="420" spans="1:10">
      <c r="A420" s="280"/>
      <c r="B420" s="313" t="s">
        <v>770</v>
      </c>
      <c r="C420" s="374"/>
      <c r="D420" s="371"/>
      <c r="E420" s="246"/>
      <c r="F420" s="204"/>
      <c r="G420" s="232"/>
      <c r="J420" s="251"/>
    </row>
    <row r="421" spans="1:10">
      <c r="A421" s="280"/>
      <c r="B421" s="313" t="s">
        <v>771</v>
      </c>
      <c r="C421" s="374"/>
      <c r="D421" s="371"/>
      <c r="E421" s="246"/>
      <c r="F421" s="204"/>
      <c r="G421" s="232"/>
      <c r="J421" s="251"/>
    </row>
    <row r="422" spans="1:10" ht="55.5" customHeight="1">
      <c r="A422" s="165">
        <v>180</v>
      </c>
      <c r="B422" s="317" t="s">
        <v>1050</v>
      </c>
      <c r="C422" s="374"/>
      <c r="D422" s="371"/>
      <c r="E422" s="246"/>
      <c r="F422" s="204"/>
      <c r="G422" s="232"/>
      <c r="J422" s="251"/>
    </row>
    <row r="423" spans="1:10" ht="31.5" customHeight="1">
      <c r="A423" s="278" t="s">
        <v>746</v>
      </c>
      <c r="B423" s="314" t="s">
        <v>1083</v>
      </c>
      <c r="C423" s="377">
        <v>60</v>
      </c>
      <c r="D423" s="340"/>
      <c r="E423" s="237"/>
      <c r="F423" s="204" t="s">
        <v>345</v>
      </c>
      <c r="G423" s="232">
        <f t="shared" si="6"/>
        <v>0</v>
      </c>
      <c r="J423" s="250"/>
    </row>
    <row r="424" spans="1:10" ht="45" customHeight="1">
      <c r="A424" s="278" t="s">
        <v>747</v>
      </c>
      <c r="B424" s="302" t="s">
        <v>1084</v>
      </c>
      <c r="C424" s="377">
        <v>35</v>
      </c>
      <c r="D424" s="340"/>
      <c r="E424" s="237"/>
      <c r="F424" s="204" t="s">
        <v>345</v>
      </c>
      <c r="G424" s="232">
        <f t="shared" si="6"/>
        <v>0</v>
      </c>
      <c r="J424" s="250"/>
    </row>
    <row r="425" spans="1:10" ht="45" customHeight="1">
      <c r="A425" s="278" t="s">
        <v>748</v>
      </c>
      <c r="B425" s="302" t="s">
        <v>1085</v>
      </c>
      <c r="C425" s="377">
        <v>5</v>
      </c>
      <c r="D425" s="340"/>
      <c r="E425" s="237"/>
      <c r="F425" s="204" t="s">
        <v>345</v>
      </c>
      <c r="G425" s="232">
        <f t="shared" si="6"/>
        <v>0</v>
      </c>
      <c r="J425" s="250"/>
    </row>
    <row r="426" spans="1:10">
      <c r="A426" s="165"/>
      <c r="B426" s="313" t="s">
        <v>772</v>
      </c>
      <c r="C426" s="374"/>
      <c r="D426" s="371"/>
      <c r="E426" s="246"/>
      <c r="F426" s="204"/>
      <c r="G426" s="232"/>
      <c r="J426" s="251"/>
    </row>
    <row r="427" spans="1:10" ht="48" customHeight="1">
      <c r="A427" s="165">
        <v>181</v>
      </c>
      <c r="B427" s="317" t="s">
        <v>1051</v>
      </c>
      <c r="C427" s="374"/>
      <c r="D427" s="371"/>
      <c r="E427" s="246"/>
      <c r="F427" s="204"/>
      <c r="G427" s="232"/>
      <c r="J427" s="251"/>
    </row>
    <row r="428" spans="1:10" ht="34.5" customHeight="1">
      <c r="A428" s="278" t="s">
        <v>746</v>
      </c>
      <c r="B428" s="334" t="s">
        <v>1086</v>
      </c>
      <c r="C428" s="377">
        <v>60</v>
      </c>
      <c r="D428" s="340"/>
      <c r="E428" s="237"/>
      <c r="F428" s="204" t="s">
        <v>345</v>
      </c>
      <c r="G428" s="232">
        <f t="shared" si="6"/>
        <v>0</v>
      </c>
      <c r="J428" s="250"/>
    </row>
    <row r="429" spans="1:10" ht="34.5" customHeight="1">
      <c r="A429" s="278" t="s">
        <v>747</v>
      </c>
      <c r="B429" s="334" t="s">
        <v>1087</v>
      </c>
      <c r="C429" s="377">
        <v>6</v>
      </c>
      <c r="D429" s="340"/>
      <c r="E429" s="237"/>
      <c r="F429" s="204" t="s">
        <v>345</v>
      </c>
      <c r="G429" s="232">
        <f t="shared" si="6"/>
        <v>0</v>
      </c>
      <c r="J429" s="250"/>
    </row>
    <row r="430" spans="1:10" ht="34.5" customHeight="1">
      <c r="A430" s="278" t="s">
        <v>748</v>
      </c>
      <c r="B430" s="334" t="s">
        <v>1088</v>
      </c>
      <c r="C430" s="377">
        <v>60</v>
      </c>
      <c r="D430" s="340"/>
      <c r="E430" s="237"/>
      <c r="F430" s="204" t="s">
        <v>345</v>
      </c>
      <c r="G430" s="232">
        <f t="shared" si="6"/>
        <v>0</v>
      </c>
      <c r="J430" s="250"/>
    </row>
    <row r="431" spans="1:10" ht="34.5" customHeight="1">
      <c r="A431" s="278" t="s">
        <v>773</v>
      </c>
      <c r="B431" s="334" t="s">
        <v>1089</v>
      </c>
      <c r="C431" s="377">
        <v>90</v>
      </c>
      <c r="D431" s="340"/>
      <c r="E431" s="237"/>
      <c r="F431" s="204" t="s">
        <v>345</v>
      </c>
      <c r="G431" s="232">
        <f t="shared" si="6"/>
        <v>0</v>
      </c>
      <c r="J431" s="250"/>
    </row>
    <row r="432" spans="1:10" ht="34.5" customHeight="1">
      <c r="A432" s="278" t="s">
        <v>749</v>
      </c>
      <c r="B432" s="334" t="s">
        <v>1090</v>
      </c>
      <c r="C432" s="377">
        <v>40</v>
      </c>
      <c r="D432" s="340"/>
      <c r="E432" s="237"/>
      <c r="F432" s="204" t="s">
        <v>345</v>
      </c>
      <c r="G432" s="232">
        <f t="shared" si="6"/>
        <v>0</v>
      </c>
      <c r="J432" s="250"/>
    </row>
    <row r="433" spans="1:10" ht="34.5" customHeight="1">
      <c r="A433" s="278" t="s">
        <v>774</v>
      </c>
      <c r="B433" s="334" t="s">
        <v>775</v>
      </c>
      <c r="C433" s="377">
        <v>10</v>
      </c>
      <c r="D433" s="340"/>
      <c r="E433" s="237"/>
      <c r="F433" s="204" t="s">
        <v>345</v>
      </c>
      <c r="G433" s="232">
        <f t="shared" si="6"/>
        <v>0</v>
      </c>
      <c r="J433" s="250"/>
    </row>
    <row r="434" spans="1:10" ht="34.5" customHeight="1">
      <c r="A434" s="278" t="s">
        <v>776</v>
      </c>
      <c r="B434" s="334" t="s">
        <v>777</v>
      </c>
      <c r="C434" s="377">
        <v>18</v>
      </c>
      <c r="D434" s="340"/>
      <c r="E434" s="237"/>
      <c r="F434" s="204" t="s">
        <v>345</v>
      </c>
      <c r="G434" s="232">
        <f t="shared" si="6"/>
        <v>0</v>
      </c>
      <c r="J434" s="255"/>
    </row>
    <row r="435" spans="1:10">
      <c r="A435" s="165"/>
      <c r="B435" s="334"/>
      <c r="C435" s="374"/>
      <c r="D435" s="371"/>
      <c r="E435" s="246"/>
      <c r="F435" s="204"/>
      <c r="G435" s="232"/>
      <c r="J435" s="251"/>
    </row>
    <row r="436" spans="1:10">
      <c r="A436" s="165"/>
      <c r="B436" s="313" t="s">
        <v>778</v>
      </c>
      <c r="C436" s="374"/>
      <c r="D436" s="371"/>
      <c r="E436" s="246"/>
      <c r="F436" s="204"/>
      <c r="G436" s="232"/>
      <c r="J436" s="251"/>
    </row>
    <row r="437" spans="1:10">
      <c r="A437" s="165"/>
      <c r="B437" s="334"/>
      <c r="C437" s="374"/>
      <c r="D437" s="371"/>
      <c r="E437" s="246"/>
      <c r="F437" s="204"/>
      <c r="G437" s="232"/>
      <c r="J437" s="251"/>
    </row>
    <row r="438" spans="1:10" ht="42.75" customHeight="1">
      <c r="A438" s="165">
        <v>182</v>
      </c>
      <c r="B438" s="317" t="s">
        <v>1052</v>
      </c>
      <c r="C438" s="374"/>
      <c r="D438" s="371"/>
      <c r="E438" s="246"/>
      <c r="F438" s="204"/>
      <c r="G438" s="232"/>
      <c r="J438" s="251"/>
    </row>
    <row r="439" spans="1:10" ht="31.5" customHeight="1">
      <c r="A439" s="278" t="s">
        <v>746</v>
      </c>
      <c r="B439" s="334" t="s">
        <v>1091</v>
      </c>
      <c r="C439" s="377">
        <v>60</v>
      </c>
      <c r="D439" s="340"/>
      <c r="E439" s="237"/>
      <c r="F439" s="204" t="s">
        <v>345</v>
      </c>
      <c r="G439" s="232">
        <f t="shared" si="6"/>
        <v>0</v>
      </c>
      <c r="J439" s="250"/>
    </row>
    <row r="440" spans="1:10" ht="31.5" customHeight="1">
      <c r="A440" s="278" t="s">
        <v>747</v>
      </c>
      <c r="B440" s="334" t="s">
        <v>1092</v>
      </c>
      <c r="C440" s="377">
        <v>35</v>
      </c>
      <c r="D440" s="340"/>
      <c r="E440" s="237"/>
      <c r="F440" s="204" t="s">
        <v>345</v>
      </c>
      <c r="G440" s="232">
        <f t="shared" si="6"/>
        <v>0</v>
      </c>
      <c r="J440" s="250"/>
    </row>
    <row r="441" spans="1:10" ht="31.5" customHeight="1">
      <c r="A441" s="278" t="s">
        <v>748</v>
      </c>
      <c r="B441" s="334" t="s">
        <v>1093</v>
      </c>
      <c r="C441" s="377">
        <v>5</v>
      </c>
      <c r="D441" s="340"/>
      <c r="E441" s="237"/>
      <c r="F441" s="204" t="s">
        <v>345</v>
      </c>
      <c r="G441" s="232">
        <f t="shared" ref="G441:G494" si="7">ROUND(SUM(D441*C441),0)</f>
        <v>0</v>
      </c>
      <c r="J441" s="250"/>
    </row>
    <row r="442" spans="1:10">
      <c r="A442" s="165"/>
      <c r="B442" s="334"/>
      <c r="C442" s="374"/>
      <c r="D442" s="371"/>
      <c r="E442" s="246"/>
      <c r="F442" s="204"/>
      <c r="G442" s="232"/>
      <c r="J442" s="251"/>
    </row>
    <row r="443" spans="1:10" ht="43.5" customHeight="1">
      <c r="A443" s="165">
        <v>183</v>
      </c>
      <c r="B443" s="303" t="s">
        <v>1053</v>
      </c>
      <c r="C443" s="377">
        <v>10</v>
      </c>
      <c r="D443" s="340"/>
      <c r="E443" s="237"/>
      <c r="F443" s="204" t="s">
        <v>345</v>
      </c>
      <c r="G443" s="232">
        <f t="shared" si="7"/>
        <v>0</v>
      </c>
      <c r="J443" s="250"/>
    </row>
    <row r="444" spans="1:10">
      <c r="A444" s="165"/>
      <c r="B444" s="334"/>
      <c r="C444" s="374"/>
      <c r="D444" s="371"/>
      <c r="E444" s="246"/>
      <c r="F444" s="204"/>
      <c r="G444" s="232"/>
      <c r="J444" s="251"/>
    </row>
    <row r="445" spans="1:10" ht="53.25" customHeight="1">
      <c r="A445" s="165">
        <v>184</v>
      </c>
      <c r="B445" s="317" t="s">
        <v>1054</v>
      </c>
      <c r="C445" s="377">
        <v>25</v>
      </c>
      <c r="D445" s="340"/>
      <c r="E445" s="237"/>
      <c r="F445" s="204" t="s">
        <v>345</v>
      </c>
      <c r="G445" s="232">
        <f t="shared" si="7"/>
        <v>0</v>
      </c>
      <c r="J445" s="250"/>
    </row>
    <row r="446" spans="1:10">
      <c r="A446" s="165"/>
      <c r="B446" s="334"/>
      <c r="C446" s="374"/>
      <c r="D446" s="371"/>
      <c r="E446" s="246"/>
      <c r="F446" s="204"/>
      <c r="G446" s="232"/>
      <c r="J446" s="251"/>
    </row>
    <row r="447" spans="1:10" ht="47.25" customHeight="1">
      <c r="A447" s="165">
        <v>185</v>
      </c>
      <c r="B447" s="317" t="s">
        <v>1055</v>
      </c>
      <c r="C447" s="377">
        <v>10</v>
      </c>
      <c r="D447" s="340"/>
      <c r="E447" s="237"/>
      <c r="F447" s="204" t="s">
        <v>345</v>
      </c>
      <c r="G447" s="232">
        <f t="shared" si="7"/>
        <v>0</v>
      </c>
      <c r="J447" s="250"/>
    </row>
    <row r="448" spans="1:10">
      <c r="A448" s="165"/>
      <c r="B448" s="334"/>
      <c r="C448" s="374"/>
      <c r="D448" s="371"/>
      <c r="E448" s="246"/>
      <c r="F448" s="204"/>
      <c r="G448" s="232"/>
      <c r="J448" s="251"/>
    </row>
    <row r="449" spans="1:10" ht="31.5" customHeight="1">
      <c r="A449" s="165">
        <v>186</v>
      </c>
      <c r="B449" s="314" t="s">
        <v>1056</v>
      </c>
      <c r="C449" s="377">
        <v>25</v>
      </c>
      <c r="D449" s="340"/>
      <c r="E449" s="237"/>
      <c r="F449" s="204" t="s">
        <v>345</v>
      </c>
      <c r="G449" s="232">
        <f t="shared" si="7"/>
        <v>0</v>
      </c>
      <c r="J449" s="250"/>
    </row>
    <row r="450" spans="1:10">
      <c r="A450" s="165"/>
      <c r="B450" s="334"/>
      <c r="C450" s="374"/>
      <c r="D450" s="371"/>
      <c r="E450" s="246"/>
      <c r="F450" s="204"/>
      <c r="G450" s="232"/>
      <c r="J450" s="251"/>
    </row>
    <row r="451" spans="1:10" ht="41.25" customHeight="1">
      <c r="A451" s="165">
        <v>187</v>
      </c>
      <c r="B451" s="302" t="s">
        <v>1057</v>
      </c>
      <c r="C451" s="377">
        <v>35</v>
      </c>
      <c r="D451" s="340"/>
      <c r="E451" s="237"/>
      <c r="F451" s="204" t="s">
        <v>345</v>
      </c>
      <c r="G451" s="232">
        <f t="shared" si="7"/>
        <v>0</v>
      </c>
      <c r="J451" s="250"/>
    </row>
    <row r="452" spans="1:10">
      <c r="A452" s="165"/>
      <c r="B452" s="306"/>
      <c r="C452" s="374"/>
      <c r="D452" s="371"/>
      <c r="E452" s="246"/>
      <c r="F452" s="204"/>
      <c r="G452" s="232"/>
      <c r="J452" s="251"/>
    </row>
    <row r="453" spans="1:10" ht="39.75" customHeight="1">
      <c r="A453" s="165">
        <v>188</v>
      </c>
      <c r="B453" s="302" t="s">
        <v>1058</v>
      </c>
      <c r="C453" s="377">
        <v>10</v>
      </c>
      <c r="D453" s="340"/>
      <c r="E453" s="237"/>
      <c r="F453" s="204" t="s">
        <v>345</v>
      </c>
      <c r="G453" s="232">
        <f t="shared" si="7"/>
        <v>0</v>
      </c>
      <c r="J453" s="250"/>
    </row>
    <row r="454" spans="1:10">
      <c r="A454" s="165"/>
      <c r="B454" s="314"/>
      <c r="C454" s="377"/>
      <c r="D454" s="340"/>
      <c r="E454" s="246"/>
      <c r="F454" s="204"/>
      <c r="G454" s="232"/>
      <c r="J454" s="250"/>
    </row>
    <row r="455" spans="1:10">
      <c r="A455" s="165"/>
      <c r="B455" s="313" t="s">
        <v>779</v>
      </c>
      <c r="C455" s="377"/>
      <c r="D455" s="340"/>
      <c r="E455" s="246"/>
      <c r="F455" s="204"/>
      <c r="G455" s="232"/>
      <c r="J455" s="250"/>
    </row>
    <row r="456" spans="1:10" ht="144.75" customHeight="1">
      <c r="A456" s="165">
        <v>189</v>
      </c>
      <c r="B456" s="317" t="s">
        <v>1094</v>
      </c>
      <c r="C456" s="374"/>
      <c r="D456" s="371"/>
      <c r="E456" s="246"/>
      <c r="F456" s="204"/>
      <c r="G456" s="232"/>
      <c r="J456" s="251"/>
    </row>
    <row r="457" spans="1:10" ht="48.75" customHeight="1">
      <c r="A457" s="245" t="s">
        <v>746</v>
      </c>
      <c r="B457" s="334" t="s">
        <v>1095</v>
      </c>
      <c r="C457" s="377">
        <v>5</v>
      </c>
      <c r="D457" s="340"/>
      <c r="E457" s="237"/>
      <c r="F457" s="204" t="s">
        <v>780</v>
      </c>
      <c r="G457" s="232">
        <f t="shared" si="7"/>
        <v>0</v>
      </c>
      <c r="J457" s="203"/>
    </row>
    <row r="458" spans="1:10">
      <c r="A458" s="165"/>
      <c r="B458" s="334"/>
      <c r="C458" s="377"/>
      <c r="D458" s="371"/>
      <c r="E458" s="246"/>
      <c r="F458" s="204"/>
      <c r="G458" s="232"/>
      <c r="J458" s="252"/>
    </row>
    <row r="459" spans="1:10">
      <c r="A459" s="165"/>
      <c r="B459" s="313" t="s">
        <v>781</v>
      </c>
      <c r="C459" s="377"/>
      <c r="D459" s="371"/>
      <c r="E459" s="246"/>
      <c r="F459" s="204"/>
      <c r="G459" s="232"/>
      <c r="J459" s="252"/>
    </row>
    <row r="460" spans="1:10">
      <c r="A460" s="165"/>
      <c r="B460" s="313" t="s">
        <v>782</v>
      </c>
      <c r="C460" s="377"/>
      <c r="D460" s="371"/>
      <c r="E460" s="246"/>
      <c r="F460" s="204"/>
      <c r="G460" s="232"/>
      <c r="J460" s="252"/>
    </row>
    <row r="461" spans="1:10">
      <c r="A461" s="165"/>
      <c r="B461" s="334"/>
      <c r="C461" s="377"/>
      <c r="D461" s="371"/>
      <c r="E461" s="246"/>
      <c r="F461" s="204"/>
      <c r="G461" s="232"/>
      <c r="J461" s="252"/>
    </row>
    <row r="462" spans="1:10" ht="60.75" customHeight="1">
      <c r="A462" s="165">
        <v>190</v>
      </c>
      <c r="B462" s="317" t="s">
        <v>1059</v>
      </c>
      <c r="C462" s="369">
        <v>1.5</v>
      </c>
      <c r="D462" s="340"/>
      <c r="E462" s="237"/>
      <c r="F462" s="204" t="s">
        <v>750</v>
      </c>
      <c r="G462" s="232">
        <f t="shared" si="7"/>
        <v>0</v>
      </c>
      <c r="J462" s="203"/>
    </row>
    <row r="463" spans="1:10">
      <c r="A463" s="165"/>
      <c r="B463" s="334"/>
      <c r="C463" s="377"/>
      <c r="D463" s="371"/>
      <c r="E463" s="246"/>
      <c r="F463" s="204"/>
      <c r="G463" s="232"/>
      <c r="J463" s="252"/>
    </row>
    <row r="464" spans="1:10">
      <c r="A464" s="165"/>
      <c r="B464" s="313" t="s">
        <v>783</v>
      </c>
      <c r="C464" s="377"/>
      <c r="D464" s="371"/>
      <c r="E464" s="246"/>
      <c r="F464" s="204"/>
      <c r="G464" s="232"/>
      <c r="J464" s="252"/>
    </row>
    <row r="465" spans="1:10">
      <c r="A465" s="165"/>
      <c r="B465" s="334"/>
      <c r="C465" s="377"/>
      <c r="D465" s="371"/>
      <c r="E465" s="246"/>
      <c r="F465" s="204"/>
      <c r="G465" s="232"/>
      <c r="J465" s="252"/>
    </row>
    <row r="466" spans="1:10" ht="66" customHeight="1">
      <c r="A466" s="165">
        <v>191</v>
      </c>
      <c r="B466" s="317" t="s">
        <v>1096</v>
      </c>
      <c r="C466" s="369">
        <v>1.2</v>
      </c>
      <c r="D466" s="340"/>
      <c r="E466" s="237"/>
      <c r="F466" s="204" t="s">
        <v>750</v>
      </c>
      <c r="G466" s="232">
        <f t="shared" si="7"/>
        <v>0</v>
      </c>
      <c r="J466" s="203"/>
    </row>
    <row r="467" spans="1:10">
      <c r="A467" s="165"/>
      <c r="B467" s="334"/>
      <c r="C467" s="377"/>
      <c r="D467" s="371"/>
      <c r="E467" s="246"/>
      <c r="F467" s="204"/>
      <c r="G467" s="232"/>
      <c r="J467" s="251"/>
    </row>
    <row r="468" spans="1:10">
      <c r="A468" s="165"/>
      <c r="B468" s="313" t="s">
        <v>784</v>
      </c>
      <c r="C468" s="377"/>
      <c r="D468" s="371"/>
      <c r="E468" s="246"/>
      <c r="F468" s="204"/>
      <c r="G468" s="232"/>
      <c r="J468" s="251"/>
    </row>
    <row r="469" spans="1:10">
      <c r="A469" s="165"/>
      <c r="B469" s="334"/>
      <c r="C469" s="377"/>
      <c r="D469" s="371"/>
      <c r="E469" s="246"/>
      <c r="F469" s="204"/>
      <c r="G469" s="232"/>
      <c r="J469" s="251"/>
    </row>
    <row r="470" spans="1:10" ht="58.5" customHeight="1">
      <c r="A470" s="165">
        <v>192</v>
      </c>
      <c r="B470" s="317" t="s">
        <v>1060</v>
      </c>
      <c r="C470" s="377"/>
      <c r="D470" s="371"/>
      <c r="E470" s="246"/>
      <c r="F470" s="204"/>
      <c r="G470" s="232"/>
      <c r="J470" s="251"/>
    </row>
    <row r="471" spans="1:10" ht="48" customHeight="1">
      <c r="A471" s="278" t="s">
        <v>746</v>
      </c>
      <c r="B471" s="334" t="s">
        <v>1097</v>
      </c>
      <c r="C471" s="377">
        <v>2</v>
      </c>
      <c r="D471" s="340"/>
      <c r="E471" s="237"/>
      <c r="F471" s="204" t="s">
        <v>345</v>
      </c>
      <c r="G471" s="232">
        <f t="shared" si="7"/>
        <v>0</v>
      </c>
      <c r="J471" s="250"/>
    </row>
    <row r="472" spans="1:10" ht="57" customHeight="1">
      <c r="A472" s="278" t="s">
        <v>747</v>
      </c>
      <c r="B472" s="334" t="s">
        <v>1098</v>
      </c>
      <c r="C472" s="377">
        <v>1</v>
      </c>
      <c r="D472" s="340"/>
      <c r="E472" s="237"/>
      <c r="F472" s="204" t="s">
        <v>345</v>
      </c>
      <c r="G472" s="232">
        <f t="shared" si="7"/>
        <v>0</v>
      </c>
      <c r="J472" s="250"/>
    </row>
    <row r="473" spans="1:10">
      <c r="A473" s="165"/>
      <c r="B473" s="334"/>
      <c r="C473" s="377"/>
      <c r="D473" s="371"/>
      <c r="E473" s="246"/>
      <c r="F473" s="204"/>
      <c r="G473" s="232"/>
      <c r="J473" s="251"/>
    </row>
    <row r="474" spans="1:10">
      <c r="A474" s="165"/>
      <c r="B474" s="313" t="s">
        <v>785</v>
      </c>
      <c r="C474" s="377"/>
      <c r="D474" s="371"/>
      <c r="E474" s="246"/>
      <c r="F474" s="204"/>
      <c r="G474" s="232"/>
      <c r="J474" s="251"/>
    </row>
    <row r="475" spans="1:10">
      <c r="A475" s="165"/>
      <c r="B475" s="334"/>
      <c r="C475" s="377"/>
      <c r="D475" s="371"/>
      <c r="E475" s="246"/>
      <c r="F475" s="204"/>
      <c r="G475" s="232"/>
      <c r="J475" s="251"/>
    </row>
    <row r="476" spans="1:10" ht="59.25" customHeight="1">
      <c r="A476" s="165">
        <v>193</v>
      </c>
      <c r="B476" s="317" t="s">
        <v>1099</v>
      </c>
      <c r="C476" s="377"/>
      <c r="D476" s="371"/>
      <c r="E476" s="246"/>
      <c r="F476" s="204"/>
      <c r="G476" s="232"/>
      <c r="J476" s="251"/>
    </row>
    <row r="477" spans="1:10" ht="44.25" customHeight="1">
      <c r="A477" s="278" t="s">
        <v>746</v>
      </c>
      <c r="B477" s="334" t="s">
        <v>786</v>
      </c>
      <c r="C477" s="377">
        <v>18</v>
      </c>
      <c r="D477" s="340"/>
      <c r="E477" s="237"/>
      <c r="F477" s="204" t="s">
        <v>345</v>
      </c>
      <c r="G477" s="232">
        <f t="shared" si="7"/>
        <v>0</v>
      </c>
      <c r="J477" s="250"/>
    </row>
    <row r="478" spans="1:10" ht="44.25" customHeight="1">
      <c r="A478" s="278" t="s">
        <v>747</v>
      </c>
      <c r="B478" s="334" t="s">
        <v>787</v>
      </c>
      <c r="C478" s="377">
        <v>7</v>
      </c>
      <c r="D478" s="340"/>
      <c r="E478" s="237"/>
      <c r="F478" s="204" t="s">
        <v>345</v>
      </c>
      <c r="G478" s="232">
        <f t="shared" si="7"/>
        <v>0</v>
      </c>
      <c r="J478" s="250"/>
    </row>
    <row r="479" spans="1:10" ht="44.25" customHeight="1">
      <c r="A479" s="278" t="s">
        <v>748</v>
      </c>
      <c r="B479" s="334" t="s">
        <v>788</v>
      </c>
      <c r="C479" s="377">
        <v>5</v>
      </c>
      <c r="D479" s="340"/>
      <c r="E479" s="237"/>
      <c r="F479" s="204" t="s">
        <v>345</v>
      </c>
      <c r="G479" s="232">
        <f t="shared" si="7"/>
        <v>0</v>
      </c>
      <c r="J479" s="250"/>
    </row>
    <row r="480" spans="1:10" ht="81" customHeight="1">
      <c r="A480" s="165">
        <v>194</v>
      </c>
      <c r="B480" s="317" t="s">
        <v>1101</v>
      </c>
      <c r="C480" s="377"/>
      <c r="D480" s="371"/>
      <c r="E480" s="246"/>
      <c r="F480" s="204"/>
      <c r="G480" s="232"/>
      <c r="J480" s="251"/>
    </row>
    <row r="481" spans="1:10" ht="42" customHeight="1">
      <c r="A481" s="278" t="s">
        <v>746</v>
      </c>
      <c r="B481" s="334" t="s">
        <v>1100</v>
      </c>
      <c r="C481" s="377">
        <v>1</v>
      </c>
      <c r="D481" s="340"/>
      <c r="E481" s="237"/>
      <c r="F481" s="204" t="s">
        <v>345</v>
      </c>
      <c r="G481" s="232">
        <f t="shared" si="7"/>
        <v>0</v>
      </c>
      <c r="J481" s="250"/>
    </row>
    <row r="482" spans="1:10">
      <c r="A482" s="165"/>
      <c r="B482" s="334"/>
      <c r="C482" s="377"/>
      <c r="D482" s="371"/>
      <c r="E482" s="246"/>
      <c r="F482" s="204"/>
      <c r="G482" s="232"/>
      <c r="J482" s="251"/>
    </row>
    <row r="483" spans="1:10" ht="86.25" customHeight="1">
      <c r="A483" s="165">
        <v>195</v>
      </c>
      <c r="B483" s="317" t="s">
        <v>1102</v>
      </c>
      <c r="C483" s="377">
        <v>9</v>
      </c>
      <c r="D483" s="340"/>
      <c r="E483" s="237"/>
      <c r="F483" s="204" t="s">
        <v>345</v>
      </c>
      <c r="G483" s="232">
        <f t="shared" si="7"/>
        <v>0</v>
      </c>
      <c r="J483" s="203"/>
    </row>
    <row r="484" spans="1:10">
      <c r="A484" s="165"/>
      <c r="B484" s="313" t="s">
        <v>789</v>
      </c>
      <c r="C484" s="377"/>
      <c r="D484" s="371"/>
      <c r="E484" s="246"/>
      <c r="F484" s="204"/>
      <c r="G484" s="232"/>
      <c r="J484" s="251"/>
    </row>
    <row r="485" spans="1:10" ht="75" customHeight="1">
      <c r="A485" s="165">
        <v>196</v>
      </c>
      <c r="B485" s="317" t="s">
        <v>1061</v>
      </c>
      <c r="C485" s="377"/>
      <c r="D485" s="371"/>
      <c r="E485" s="246"/>
      <c r="F485" s="204"/>
      <c r="G485" s="232"/>
      <c r="J485" s="251"/>
    </row>
    <row r="486" spans="1:10" ht="42.75" customHeight="1">
      <c r="A486" s="278" t="s">
        <v>746</v>
      </c>
      <c r="B486" s="334" t="s">
        <v>1103</v>
      </c>
      <c r="C486" s="377">
        <v>3</v>
      </c>
      <c r="D486" s="340"/>
      <c r="E486" s="237"/>
      <c r="F486" s="204" t="s">
        <v>345</v>
      </c>
      <c r="G486" s="232">
        <f t="shared" si="7"/>
        <v>0</v>
      </c>
      <c r="J486" s="250"/>
    </row>
    <row r="487" spans="1:10" ht="42.75" customHeight="1">
      <c r="A487" s="278" t="s">
        <v>747</v>
      </c>
      <c r="B487" s="334" t="s">
        <v>1104</v>
      </c>
      <c r="C487" s="377">
        <v>2</v>
      </c>
      <c r="D487" s="340"/>
      <c r="E487" s="237"/>
      <c r="F487" s="204" t="s">
        <v>345</v>
      </c>
      <c r="G487" s="232">
        <f t="shared" si="7"/>
        <v>0</v>
      </c>
      <c r="J487" s="250"/>
    </row>
    <row r="488" spans="1:10" ht="95.25" customHeight="1">
      <c r="A488" s="165">
        <v>197</v>
      </c>
      <c r="B488" s="317" t="s">
        <v>1105</v>
      </c>
      <c r="C488" s="377"/>
      <c r="D488" s="371"/>
      <c r="E488" s="246"/>
      <c r="F488" s="204"/>
      <c r="G488" s="232"/>
      <c r="J488" s="251"/>
    </row>
    <row r="489" spans="1:10" ht="43.5" customHeight="1">
      <c r="A489" s="278" t="s">
        <v>746</v>
      </c>
      <c r="B489" s="334" t="s">
        <v>1106</v>
      </c>
      <c r="C489" s="377">
        <v>2</v>
      </c>
      <c r="D489" s="340"/>
      <c r="E489" s="237"/>
      <c r="F489" s="204" t="s">
        <v>345</v>
      </c>
      <c r="G489" s="232">
        <f t="shared" si="7"/>
        <v>0</v>
      </c>
      <c r="J489" s="250"/>
    </row>
    <row r="490" spans="1:10" ht="43.5" customHeight="1">
      <c r="A490" s="278" t="s">
        <v>747</v>
      </c>
      <c r="B490" s="334" t="s">
        <v>1107</v>
      </c>
      <c r="C490" s="377">
        <v>1</v>
      </c>
      <c r="D490" s="340"/>
      <c r="E490" s="237"/>
      <c r="F490" s="204" t="s">
        <v>345</v>
      </c>
      <c r="G490" s="232">
        <f t="shared" si="7"/>
        <v>0</v>
      </c>
      <c r="J490" s="250"/>
    </row>
    <row r="491" spans="1:10">
      <c r="A491" s="165"/>
      <c r="B491" s="313" t="s">
        <v>790</v>
      </c>
      <c r="C491" s="377"/>
      <c r="D491" s="371"/>
      <c r="E491" s="246"/>
      <c r="F491" s="204"/>
      <c r="G491" s="232"/>
      <c r="J491" s="251"/>
    </row>
    <row r="492" spans="1:10" ht="72" customHeight="1">
      <c r="A492" s="165">
        <v>198</v>
      </c>
      <c r="B492" s="317" t="s">
        <v>1108</v>
      </c>
      <c r="C492" s="377">
        <v>3</v>
      </c>
      <c r="D492" s="340"/>
      <c r="E492" s="237"/>
      <c r="F492" s="204" t="s">
        <v>791</v>
      </c>
      <c r="G492" s="232">
        <f t="shared" si="7"/>
        <v>0</v>
      </c>
      <c r="J492" s="250"/>
    </row>
    <row r="493" spans="1:10" ht="44.25" customHeight="1">
      <c r="A493" s="165">
        <v>199</v>
      </c>
      <c r="B493" s="302" t="s">
        <v>1062</v>
      </c>
      <c r="C493" s="377">
        <v>3</v>
      </c>
      <c r="D493" s="340"/>
      <c r="E493" s="237"/>
      <c r="F493" s="204" t="s">
        <v>791</v>
      </c>
      <c r="G493" s="232">
        <f t="shared" si="7"/>
        <v>0</v>
      </c>
      <c r="J493" s="250"/>
    </row>
    <row r="494" spans="1:10" ht="45" customHeight="1">
      <c r="A494" s="165">
        <v>200</v>
      </c>
      <c r="B494" s="314" t="s">
        <v>1109</v>
      </c>
      <c r="C494" s="369">
        <v>10</v>
      </c>
      <c r="D494" s="340"/>
      <c r="E494" s="237"/>
      <c r="F494" s="204" t="s">
        <v>750</v>
      </c>
      <c r="G494" s="232">
        <f t="shared" si="7"/>
        <v>0</v>
      </c>
      <c r="J494" s="250"/>
    </row>
    <row r="495" spans="1:10" ht="54.75" customHeight="1">
      <c r="A495" s="165">
        <v>201</v>
      </c>
      <c r="B495" s="314" t="s">
        <v>1110</v>
      </c>
      <c r="C495" s="369">
        <v>150</v>
      </c>
      <c r="D495" s="340"/>
      <c r="E495" s="237"/>
      <c r="F495" s="204" t="s">
        <v>750</v>
      </c>
      <c r="G495" s="232">
        <f t="shared" ref="G495:G535" si="8">ROUND(SUM(D495*C495),0)</f>
        <v>0</v>
      </c>
      <c r="J495" s="250"/>
    </row>
    <row r="496" spans="1:10">
      <c r="A496" s="165"/>
      <c r="B496" s="313" t="s">
        <v>792</v>
      </c>
      <c r="C496" s="377"/>
      <c r="D496" s="371"/>
      <c r="E496" s="246"/>
      <c r="F496" s="204"/>
      <c r="G496" s="232"/>
      <c r="J496" s="251"/>
    </row>
    <row r="497" spans="1:10" ht="59.25" customHeight="1">
      <c r="A497" s="165">
        <v>202</v>
      </c>
      <c r="B497" s="317" t="s">
        <v>1111</v>
      </c>
      <c r="C497" s="377">
        <v>2</v>
      </c>
      <c r="D497" s="340"/>
      <c r="E497" s="237"/>
      <c r="F497" s="204" t="s">
        <v>345</v>
      </c>
      <c r="G497" s="232">
        <f t="shared" si="8"/>
        <v>0</v>
      </c>
      <c r="J497" s="250"/>
    </row>
    <row r="498" spans="1:10" ht="62.25" customHeight="1">
      <c r="A498" s="165">
        <v>203</v>
      </c>
      <c r="B498" s="314" t="s">
        <v>1063</v>
      </c>
      <c r="C498" s="377">
        <v>25</v>
      </c>
      <c r="D498" s="340"/>
      <c r="E498" s="237"/>
      <c r="F498" s="204" t="s">
        <v>345</v>
      </c>
      <c r="G498" s="232">
        <f t="shared" si="8"/>
        <v>0</v>
      </c>
      <c r="J498" s="250"/>
    </row>
    <row r="499" spans="1:10" ht="47.25" customHeight="1">
      <c r="A499" s="165">
        <v>204</v>
      </c>
      <c r="B499" s="314" t="s">
        <v>1112</v>
      </c>
      <c r="C499" s="369">
        <v>20</v>
      </c>
      <c r="D499" s="340"/>
      <c r="E499" s="237"/>
      <c r="F499" s="204" t="s">
        <v>750</v>
      </c>
      <c r="G499" s="232">
        <f t="shared" si="8"/>
        <v>0</v>
      </c>
      <c r="J499" s="250"/>
    </row>
    <row r="500" spans="1:10" ht="52.5" customHeight="1">
      <c r="A500" s="165">
        <v>205</v>
      </c>
      <c r="B500" s="314" t="s">
        <v>1113</v>
      </c>
      <c r="C500" s="369">
        <v>200</v>
      </c>
      <c r="D500" s="340"/>
      <c r="E500" s="237"/>
      <c r="F500" s="204" t="s">
        <v>750</v>
      </c>
      <c r="G500" s="232">
        <f t="shared" si="8"/>
        <v>0</v>
      </c>
      <c r="J500" s="250"/>
    </row>
    <row r="501" spans="1:10">
      <c r="A501" s="165"/>
      <c r="B501" s="313" t="s">
        <v>793</v>
      </c>
      <c r="C501" s="377"/>
      <c r="D501" s="371"/>
      <c r="E501" s="246"/>
      <c r="F501" s="204"/>
      <c r="G501" s="232"/>
      <c r="J501" s="251"/>
    </row>
    <row r="502" spans="1:10" ht="64.5" customHeight="1">
      <c r="A502" s="278" t="s">
        <v>903</v>
      </c>
      <c r="B502" s="317" t="s">
        <v>1114</v>
      </c>
      <c r="C502" s="377">
        <v>2</v>
      </c>
      <c r="D502" s="340"/>
      <c r="E502" s="237"/>
      <c r="F502" s="204" t="s">
        <v>345</v>
      </c>
      <c r="G502" s="232">
        <f t="shared" si="8"/>
        <v>0</v>
      </c>
      <c r="J502" s="203"/>
    </row>
    <row r="503" spans="1:10">
      <c r="A503" s="278"/>
      <c r="B503" s="313" t="s">
        <v>794</v>
      </c>
      <c r="C503" s="377"/>
      <c r="D503" s="371"/>
      <c r="E503" s="246"/>
      <c r="F503" s="204"/>
      <c r="G503" s="232"/>
      <c r="J503" s="251"/>
    </row>
    <row r="504" spans="1:10">
      <c r="A504" s="165"/>
      <c r="B504" s="313" t="s">
        <v>795</v>
      </c>
      <c r="C504" s="377"/>
      <c r="D504" s="371"/>
      <c r="E504" s="246"/>
      <c r="F504" s="204"/>
      <c r="G504" s="232"/>
      <c r="J504" s="251"/>
    </row>
    <row r="505" spans="1:10" ht="81" customHeight="1">
      <c r="A505" s="165">
        <v>207</v>
      </c>
      <c r="B505" s="317" t="s">
        <v>1115</v>
      </c>
      <c r="C505" s="377"/>
      <c r="D505" s="371"/>
      <c r="E505" s="246"/>
      <c r="F505" s="204"/>
      <c r="G505" s="232"/>
      <c r="J505" s="251"/>
    </row>
    <row r="506" spans="1:10" ht="48" customHeight="1">
      <c r="A506" s="278" t="s">
        <v>746</v>
      </c>
      <c r="B506" s="334" t="s">
        <v>1116</v>
      </c>
      <c r="C506" s="369">
        <v>350</v>
      </c>
      <c r="D506" s="340"/>
      <c r="E506" s="237"/>
      <c r="F506" s="204" t="s">
        <v>750</v>
      </c>
      <c r="G506" s="232">
        <f t="shared" si="8"/>
        <v>0</v>
      </c>
      <c r="J506" s="250"/>
    </row>
    <row r="507" spans="1:10" ht="48" customHeight="1">
      <c r="A507" s="278" t="s">
        <v>747</v>
      </c>
      <c r="B507" s="334" t="s">
        <v>1117</v>
      </c>
      <c r="C507" s="369">
        <v>15</v>
      </c>
      <c r="D507" s="340"/>
      <c r="E507" s="237"/>
      <c r="F507" s="204" t="s">
        <v>750</v>
      </c>
      <c r="G507" s="232">
        <f t="shared" si="8"/>
        <v>0</v>
      </c>
      <c r="J507" s="250"/>
    </row>
    <row r="508" spans="1:10" ht="48" customHeight="1">
      <c r="A508" s="278" t="s">
        <v>748</v>
      </c>
      <c r="B508" s="334" t="s">
        <v>1118</v>
      </c>
      <c r="C508" s="369">
        <v>50</v>
      </c>
      <c r="D508" s="340"/>
      <c r="E508" s="237"/>
      <c r="F508" s="204" t="s">
        <v>750</v>
      </c>
      <c r="G508" s="232">
        <f t="shared" si="8"/>
        <v>0</v>
      </c>
      <c r="J508" s="250"/>
    </row>
    <row r="509" spans="1:10" ht="48" customHeight="1">
      <c r="A509" s="278" t="s">
        <v>773</v>
      </c>
      <c r="B509" s="334" t="s">
        <v>1119</v>
      </c>
      <c r="C509" s="369">
        <v>50</v>
      </c>
      <c r="D509" s="340"/>
      <c r="E509" s="237"/>
      <c r="F509" s="204" t="s">
        <v>750</v>
      </c>
      <c r="G509" s="232">
        <f t="shared" si="8"/>
        <v>0</v>
      </c>
      <c r="J509" s="250"/>
    </row>
    <row r="510" spans="1:10">
      <c r="A510" s="165"/>
      <c r="B510" s="313" t="s">
        <v>796</v>
      </c>
      <c r="C510" s="377"/>
      <c r="D510" s="371"/>
      <c r="E510" s="246"/>
      <c r="F510" s="204"/>
      <c r="G510" s="232"/>
      <c r="J510" s="251"/>
    </row>
    <row r="511" spans="1:10" ht="49.5" customHeight="1">
      <c r="A511" s="165">
        <v>208</v>
      </c>
      <c r="B511" s="317" t="s">
        <v>1064</v>
      </c>
      <c r="C511" s="377"/>
      <c r="D511" s="371"/>
      <c r="E511" s="246"/>
      <c r="F511" s="204"/>
      <c r="G511" s="232"/>
      <c r="J511" s="251"/>
    </row>
    <row r="512" spans="1:10" ht="44.25" customHeight="1">
      <c r="A512" s="278" t="s">
        <v>746</v>
      </c>
      <c r="B512" s="334" t="s">
        <v>1116</v>
      </c>
      <c r="C512" s="369">
        <v>30</v>
      </c>
      <c r="D512" s="340"/>
      <c r="E512" s="237"/>
      <c r="F512" s="204" t="s">
        <v>750</v>
      </c>
      <c r="G512" s="232">
        <f t="shared" si="8"/>
        <v>0</v>
      </c>
      <c r="J512" s="250"/>
    </row>
    <row r="513" spans="1:10" ht="44.25" customHeight="1">
      <c r="A513" s="278" t="s">
        <v>747</v>
      </c>
      <c r="B513" s="334" t="s">
        <v>1117</v>
      </c>
      <c r="C513" s="369">
        <v>5</v>
      </c>
      <c r="D513" s="340"/>
      <c r="E513" s="237"/>
      <c r="F513" s="204" t="s">
        <v>750</v>
      </c>
      <c r="G513" s="232">
        <f t="shared" si="8"/>
        <v>0</v>
      </c>
      <c r="J513" s="250"/>
    </row>
    <row r="514" spans="1:10" ht="44.25" customHeight="1">
      <c r="A514" s="278" t="s">
        <v>748</v>
      </c>
      <c r="B514" s="334" t="s">
        <v>1118</v>
      </c>
      <c r="C514" s="369">
        <v>15</v>
      </c>
      <c r="D514" s="340"/>
      <c r="E514" s="237"/>
      <c r="F514" s="204" t="s">
        <v>750</v>
      </c>
      <c r="G514" s="232">
        <f t="shared" si="8"/>
        <v>0</v>
      </c>
      <c r="J514" s="250"/>
    </row>
    <row r="515" spans="1:10" ht="44.25" customHeight="1">
      <c r="A515" s="278" t="s">
        <v>773</v>
      </c>
      <c r="B515" s="334" t="s">
        <v>1119</v>
      </c>
      <c r="C515" s="369">
        <v>10</v>
      </c>
      <c r="D515" s="340"/>
      <c r="E515" s="237"/>
      <c r="F515" s="204" t="s">
        <v>750</v>
      </c>
      <c r="G515" s="232">
        <f t="shared" si="8"/>
        <v>0</v>
      </c>
      <c r="J515" s="250"/>
    </row>
    <row r="516" spans="1:10">
      <c r="A516" s="165"/>
      <c r="B516" s="313" t="s">
        <v>797</v>
      </c>
      <c r="C516" s="377"/>
      <c r="D516" s="371"/>
      <c r="E516" s="246"/>
      <c r="F516" s="204"/>
      <c r="G516" s="232"/>
      <c r="J516" s="251"/>
    </row>
    <row r="517" spans="1:10" ht="82.5" customHeight="1">
      <c r="A517" s="165">
        <v>209</v>
      </c>
      <c r="B517" s="317" t="s">
        <v>1065</v>
      </c>
      <c r="C517" s="377"/>
      <c r="D517" s="371"/>
      <c r="E517" s="246"/>
      <c r="F517" s="204"/>
      <c r="G517" s="232"/>
      <c r="J517" s="251"/>
    </row>
    <row r="518" spans="1:10" ht="43.5" customHeight="1">
      <c r="A518" s="278" t="s">
        <v>746</v>
      </c>
      <c r="B518" s="334" t="s">
        <v>1120</v>
      </c>
      <c r="C518" s="377">
        <v>5</v>
      </c>
      <c r="D518" s="340"/>
      <c r="E518" s="237"/>
      <c r="F518" s="204" t="s">
        <v>345</v>
      </c>
      <c r="G518" s="232">
        <f t="shared" si="8"/>
        <v>0</v>
      </c>
      <c r="J518" s="250"/>
    </row>
    <row r="519" spans="1:10">
      <c r="A519" s="165"/>
      <c r="B519" s="313" t="s">
        <v>798</v>
      </c>
      <c r="C519" s="377"/>
      <c r="D519" s="371"/>
      <c r="E519" s="246"/>
      <c r="F519" s="204"/>
      <c r="G519" s="232"/>
      <c r="J519" s="251"/>
    </row>
    <row r="520" spans="1:10" ht="68.25" customHeight="1">
      <c r="A520" s="278" t="s">
        <v>904</v>
      </c>
      <c r="B520" s="317" t="s">
        <v>1127</v>
      </c>
      <c r="C520" s="377"/>
      <c r="D520" s="371"/>
      <c r="E520" s="246"/>
      <c r="F520" s="204"/>
      <c r="G520" s="232"/>
      <c r="J520" s="251"/>
    </row>
    <row r="521" spans="1:10" ht="42.75" customHeight="1">
      <c r="A521" s="278" t="s">
        <v>746</v>
      </c>
      <c r="B521" s="334" t="s">
        <v>1128</v>
      </c>
      <c r="C521" s="377">
        <v>25</v>
      </c>
      <c r="D521" s="340"/>
      <c r="E521" s="237"/>
      <c r="F521" s="204" t="s">
        <v>345</v>
      </c>
      <c r="G521" s="232">
        <f t="shared" si="8"/>
        <v>0</v>
      </c>
      <c r="J521" s="250"/>
    </row>
    <row r="522" spans="1:10" ht="59.25" customHeight="1">
      <c r="A522" s="278" t="s">
        <v>905</v>
      </c>
      <c r="B522" s="317" t="s">
        <v>1066</v>
      </c>
      <c r="C522" s="377"/>
      <c r="D522" s="371"/>
      <c r="E522" s="246"/>
      <c r="F522" s="204"/>
      <c r="G522" s="232"/>
      <c r="J522" s="251"/>
    </row>
    <row r="523" spans="1:10" ht="42.75" customHeight="1">
      <c r="A523" s="165"/>
      <c r="B523" s="334" t="s">
        <v>1126</v>
      </c>
      <c r="C523" s="377">
        <v>12</v>
      </c>
      <c r="D523" s="340"/>
      <c r="E523" s="237"/>
      <c r="F523" s="204" t="s">
        <v>345</v>
      </c>
      <c r="G523" s="232">
        <f t="shared" si="8"/>
        <v>0</v>
      </c>
      <c r="J523" s="250"/>
    </row>
    <row r="524" spans="1:10">
      <c r="A524" s="278"/>
      <c r="B524" s="313" t="s">
        <v>799</v>
      </c>
      <c r="C524" s="377"/>
      <c r="D524" s="371"/>
      <c r="E524" s="246"/>
      <c r="F524" s="204"/>
      <c r="G524" s="232"/>
      <c r="J524" s="251"/>
    </row>
    <row r="525" spans="1:10" ht="58.5" customHeight="1">
      <c r="A525" s="165">
        <v>212</v>
      </c>
      <c r="B525" s="331" t="s">
        <v>1067</v>
      </c>
      <c r="C525" s="377"/>
      <c r="D525" s="371"/>
      <c r="E525" s="246"/>
      <c r="F525" s="204"/>
      <c r="G525" s="232"/>
      <c r="J525" s="251"/>
    </row>
    <row r="526" spans="1:10" ht="42.75" customHeight="1">
      <c r="A526" s="278" t="s">
        <v>746</v>
      </c>
      <c r="B526" s="334" t="s">
        <v>800</v>
      </c>
      <c r="C526" s="377">
        <v>21</v>
      </c>
      <c r="D526" s="378"/>
      <c r="E526" s="237"/>
      <c r="F526" s="204" t="s">
        <v>345</v>
      </c>
      <c r="G526" s="232">
        <f t="shared" si="8"/>
        <v>0</v>
      </c>
      <c r="J526" s="275"/>
    </row>
    <row r="527" spans="1:10" ht="42.75" customHeight="1">
      <c r="A527" s="278" t="s">
        <v>747</v>
      </c>
      <c r="B527" s="334" t="s">
        <v>801</v>
      </c>
      <c r="C527" s="377">
        <v>71</v>
      </c>
      <c r="D527" s="378"/>
      <c r="E527" s="237"/>
      <c r="F527" s="204" t="s">
        <v>345</v>
      </c>
      <c r="G527" s="232">
        <f t="shared" si="8"/>
        <v>0</v>
      </c>
      <c r="J527" s="275"/>
    </row>
    <row r="528" spans="1:10" ht="59.25" customHeight="1">
      <c r="A528" s="165">
        <v>213</v>
      </c>
      <c r="B528" s="331" t="s">
        <v>1068</v>
      </c>
      <c r="C528" s="377"/>
      <c r="D528" s="378"/>
      <c r="E528" s="246"/>
      <c r="F528" s="204"/>
      <c r="G528" s="232"/>
      <c r="J528" s="275"/>
    </row>
    <row r="529" spans="1:10" ht="54" customHeight="1">
      <c r="A529" s="278" t="s">
        <v>746</v>
      </c>
      <c r="B529" s="334" t="s">
        <v>802</v>
      </c>
      <c r="C529" s="377">
        <v>3</v>
      </c>
      <c r="D529" s="378"/>
      <c r="E529" s="237"/>
      <c r="F529" s="204" t="s">
        <v>345</v>
      </c>
      <c r="G529" s="232">
        <f t="shared" si="8"/>
        <v>0</v>
      </c>
      <c r="J529" s="275"/>
    </row>
    <row r="530" spans="1:10" ht="45" customHeight="1">
      <c r="A530" s="278" t="s">
        <v>747</v>
      </c>
      <c r="B530" s="334" t="s">
        <v>803</v>
      </c>
      <c r="C530" s="377">
        <v>27</v>
      </c>
      <c r="D530" s="378"/>
      <c r="E530" s="237"/>
      <c r="F530" s="204" t="s">
        <v>345</v>
      </c>
      <c r="G530" s="232">
        <f t="shared" si="8"/>
        <v>0</v>
      </c>
      <c r="J530" s="275"/>
    </row>
    <row r="531" spans="1:10">
      <c r="A531" s="165"/>
      <c r="B531" s="313" t="s">
        <v>804</v>
      </c>
      <c r="C531" s="377"/>
      <c r="D531" s="371"/>
      <c r="E531" s="246"/>
      <c r="F531" s="204"/>
      <c r="G531" s="232"/>
      <c r="J531" s="251"/>
    </row>
    <row r="532" spans="1:10" ht="60" customHeight="1">
      <c r="A532" s="165">
        <v>214</v>
      </c>
      <c r="B532" s="317" t="s">
        <v>1069</v>
      </c>
      <c r="C532" s="377"/>
      <c r="D532" s="371"/>
      <c r="E532" s="246"/>
      <c r="F532" s="204"/>
      <c r="G532" s="232"/>
      <c r="J532" s="251"/>
    </row>
    <row r="533" spans="1:10" ht="42.75" customHeight="1">
      <c r="A533" s="278" t="s">
        <v>746</v>
      </c>
      <c r="B533" s="334" t="s">
        <v>1125</v>
      </c>
      <c r="C533" s="377">
        <v>10</v>
      </c>
      <c r="D533" s="340"/>
      <c r="E533" s="237"/>
      <c r="F533" s="204" t="s">
        <v>345</v>
      </c>
      <c r="G533" s="232">
        <f t="shared" si="8"/>
        <v>0</v>
      </c>
      <c r="J533" s="250"/>
    </row>
    <row r="534" spans="1:10" ht="57.75" customHeight="1">
      <c r="A534" s="165">
        <v>215</v>
      </c>
      <c r="B534" s="317" t="s">
        <v>1070</v>
      </c>
      <c r="C534" s="377"/>
      <c r="D534" s="371"/>
      <c r="E534" s="237"/>
      <c r="F534" s="204"/>
      <c r="G534" s="232"/>
      <c r="J534" s="251"/>
    </row>
    <row r="535" spans="1:10" ht="42.75" customHeight="1">
      <c r="A535" s="278" t="s">
        <v>746</v>
      </c>
      <c r="B535" s="334" t="s">
        <v>805</v>
      </c>
      <c r="C535" s="377">
        <v>10</v>
      </c>
      <c r="D535" s="340"/>
      <c r="E535" s="237"/>
      <c r="F535" s="204" t="s">
        <v>345</v>
      </c>
      <c r="G535" s="232">
        <f t="shared" si="8"/>
        <v>0</v>
      </c>
      <c r="J535" s="250"/>
    </row>
    <row r="536" spans="1:10">
      <c r="A536" s="165"/>
      <c r="B536" s="313" t="s">
        <v>806</v>
      </c>
      <c r="C536" s="377"/>
      <c r="D536" s="371"/>
      <c r="E536" s="246"/>
      <c r="F536" s="204"/>
      <c r="G536" s="232"/>
      <c r="J536" s="251"/>
    </row>
    <row r="537" spans="1:10" ht="203.25" customHeight="1">
      <c r="A537" s="278" t="s">
        <v>906</v>
      </c>
      <c r="B537" s="317" t="s">
        <v>1122</v>
      </c>
      <c r="C537" s="377"/>
      <c r="D537" s="371"/>
      <c r="E537" s="246"/>
      <c r="F537" s="204"/>
      <c r="G537" s="232"/>
      <c r="J537" s="251"/>
    </row>
    <row r="538" spans="1:10" ht="44.25" customHeight="1">
      <c r="A538" s="278" t="s">
        <v>746</v>
      </c>
      <c r="B538" s="314" t="s">
        <v>1123</v>
      </c>
      <c r="C538" s="377">
        <v>3</v>
      </c>
      <c r="D538" s="340"/>
      <c r="E538" s="237"/>
      <c r="F538" s="204" t="s">
        <v>345</v>
      </c>
      <c r="G538" s="232">
        <f t="shared" ref="G538:G545" si="9">ROUND(SUM(D538*C538),0)</f>
        <v>0</v>
      </c>
      <c r="J538" s="250"/>
    </row>
    <row r="539" spans="1:10" ht="15" customHeight="1">
      <c r="A539" s="165"/>
      <c r="B539" s="334"/>
      <c r="C539" s="377"/>
      <c r="D539" s="371"/>
      <c r="E539" s="246"/>
      <c r="F539" s="204"/>
      <c r="G539" s="232"/>
      <c r="J539" s="251"/>
    </row>
    <row r="540" spans="1:10" ht="65.25" customHeight="1">
      <c r="A540" s="165">
        <v>217</v>
      </c>
      <c r="B540" s="317" t="s">
        <v>1124</v>
      </c>
      <c r="C540" s="377"/>
      <c r="D540" s="371"/>
      <c r="E540" s="246"/>
      <c r="F540" s="204"/>
      <c r="G540" s="232"/>
      <c r="J540" s="251"/>
    </row>
    <row r="541" spans="1:10" ht="44.25" customHeight="1">
      <c r="A541" s="278" t="s">
        <v>746</v>
      </c>
      <c r="B541" s="334" t="s">
        <v>1121</v>
      </c>
      <c r="C541" s="377">
        <v>5</v>
      </c>
      <c r="D541" s="340"/>
      <c r="E541" s="237"/>
      <c r="F541" s="204" t="s">
        <v>345</v>
      </c>
      <c r="G541" s="232">
        <f t="shared" si="9"/>
        <v>0</v>
      </c>
      <c r="J541" s="250"/>
    </row>
    <row r="542" spans="1:10" s="139" customFormat="1" ht="44.25" customHeight="1">
      <c r="A542" s="269" t="s">
        <v>1172</v>
      </c>
      <c r="B542" s="317" t="s">
        <v>1179</v>
      </c>
      <c r="C542" s="363">
        <v>7</v>
      </c>
      <c r="D542" s="364"/>
      <c r="E542" s="237"/>
      <c r="F542" s="228" t="s">
        <v>758</v>
      </c>
      <c r="G542" s="232">
        <f t="shared" si="9"/>
        <v>0</v>
      </c>
    </row>
    <row r="543" spans="1:10" s="139" customFormat="1" ht="43.5" customHeight="1">
      <c r="A543" s="269" t="s">
        <v>1173</v>
      </c>
      <c r="B543" s="305" t="s">
        <v>1175</v>
      </c>
      <c r="C543" s="363">
        <v>3</v>
      </c>
      <c r="D543" s="364"/>
      <c r="E543" s="237"/>
      <c r="F543" s="228" t="s">
        <v>758</v>
      </c>
      <c r="G543" s="232">
        <f t="shared" si="9"/>
        <v>0</v>
      </c>
    </row>
    <row r="544" spans="1:10" s="139" customFormat="1" ht="43.5" customHeight="1">
      <c r="A544" s="269" t="s">
        <v>1174</v>
      </c>
      <c r="B544" s="305" t="s">
        <v>1176</v>
      </c>
      <c r="C544" s="363">
        <v>3</v>
      </c>
      <c r="D544" s="364"/>
      <c r="E544" s="237"/>
      <c r="F544" s="228" t="s">
        <v>758</v>
      </c>
      <c r="G544" s="232">
        <f t="shared" si="9"/>
        <v>0</v>
      </c>
    </row>
    <row r="545" spans="1:10" s="139" customFormat="1" ht="43.5" customHeight="1">
      <c r="A545" s="269" t="s">
        <v>1178</v>
      </c>
      <c r="B545" s="305" t="s">
        <v>1177</v>
      </c>
      <c r="C545" s="363">
        <v>3</v>
      </c>
      <c r="D545" s="364"/>
      <c r="E545" s="237"/>
      <c r="F545" s="228" t="s">
        <v>758</v>
      </c>
      <c r="G545" s="232">
        <f t="shared" si="9"/>
        <v>0</v>
      </c>
    </row>
    <row r="546" spans="1:10" s="286" customFormat="1">
      <c r="A546" s="281"/>
      <c r="B546" s="192"/>
      <c r="C546" s="282"/>
      <c r="D546" s="283"/>
      <c r="E546" s="274"/>
      <c r="F546" s="284" t="s">
        <v>702</v>
      </c>
      <c r="G546" s="285">
        <f>SUM(G10:G545)</f>
        <v>0</v>
      </c>
      <c r="H546" s="286">
        <v>82614</v>
      </c>
      <c r="I546" s="286">
        <v>17890388</v>
      </c>
      <c r="J546" s="286">
        <f>I546+H546</f>
        <v>17973002</v>
      </c>
    </row>
    <row r="547" spans="1:10">
      <c r="A547" s="258"/>
      <c r="B547" s="207"/>
      <c r="C547" s="208"/>
      <c r="D547" s="209"/>
      <c r="E547" s="238"/>
      <c r="F547" s="226"/>
      <c r="G547" s="270"/>
      <c r="I547" s="389"/>
      <c r="J547" s="389">
        <f>J546-G546</f>
        <v>17973002</v>
      </c>
    </row>
    <row r="548" spans="1:10">
      <c r="A548" s="258"/>
      <c r="B548" s="207"/>
      <c r="C548" s="208"/>
      <c r="D548" s="209"/>
      <c r="E548" s="238"/>
      <c r="F548" s="226"/>
      <c r="G548" s="270"/>
    </row>
    <row r="549" spans="1:10">
      <c r="A549" s="258"/>
      <c r="B549" s="207"/>
      <c r="C549" s="208"/>
      <c r="D549" s="209"/>
      <c r="E549" s="238"/>
      <c r="F549" s="226"/>
      <c r="G549" s="270"/>
    </row>
    <row r="551" spans="1:10" ht="15">
      <c r="D551" s="379"/>
      <c r="E551" s="248"/>
      <c r="F551" s="213" t="s">
        <v>703</v>
      </c>
      <c r="G551" s="214"/>
    </row>
    <row r="552" spans="1:10" ht="15">
      <c r="D552" s="379"/>
      <c r="E552" s="248"/>
      <c r="F552" s="213" t="s">
        <v>704</v>
      </c>
      <c r="G552" s="214"/>
    </row>
    <row r="553" spans="1:10" ht="15">
      <c r="D553" s="379"/>
      <c r="E553" s="248"/>
      <c r="F553" s="213" t="s">
        <v>705</v>
      </c>
      <c r="G553" s="214"/>
    </row>
  </sheetData>
  <sheetProtection password="CF7A" sheet="1" objects="1" scenarios="1" insertHyperlinks="0"/>
  <mergeCells count="10">
    <mergeCell ref="C386:D386"/>
    <mergeCell ref="B387:C387"/>
    <mergeCell ref="A4:G4"/>
    <mergeCell ref="A7:A8"/>
    <mergeCell ref="B7:B8"/>
    <mergeCell ref="C7:C8"/>
    <mergeCell ref="D7:E7"/>
    <mergeCell ref="B6:G6"/>
    <mergeCell ref="F7:F8"/>
    <mergeCell ref="G7:G8"/>
  </mergeCells>
  <pageMargins left="0.45" right="0.2" top="0.5" bottom="0.25" header="0.3" footer="0"/>
  <pageSetup paperSize="9" scale="90" orientation="landscape" horizontalDpi="4294967294" verticalDpi="300" r:id="rId1"/>
  <rowBreaks count="2" manualBreakCount="2">
    <brk id="11" max="16383" man="1"/>
    <brk id="44" max="6" man="1"/>
  </rowBreaks>
</worksheet>
</file>

<file path=xl/worksheets/sheet2.xml><?xml version="1.0" encoding="utf-8"?>
<worksheet xmlns="http://schemas.openxmlformats.org/spreadsheetml/2006/main" xmlns:r="http://schemas.openxmlformats.org/officeDocument/2006/relationships">
  <dimension ref="A1:Q2353"/>
  <sheetViews>
    <sheetView view="pageBreakPreview" topLeftCell="A1535" zoomScale="76" zoomScaleSheetLayoutView="76" workbookViewId="0">
      <selection activeCell="F1548" sqref="F1548"/>
    </sheetView>
  </sheetViews>
  <sheetFormatPr defaultRowHeight="15.75"/>
  <cols>
    <col min="1" max="1" width="13.42578125" style="215" customWidth="1"/>
    <col min="2" max="2" width="8" style="100" customWidth="1"/>
    <col min="3" max="3" width="29.85546875" customWidth="1"/>
    <col min="4" max="4" width="8" customWidth="1"/>
    <col min="5" max="5" width="13" customWidth="1"/>
    <col min="6" max="6" width="11.28515625" customWidth="1"/>
    <col min="7" max="7" width="9.7109375" style="115" bestFit="1" customWidth="1"/>
    <col min="8" max="8" width="12.28515625" customWidth="1"/>
    <col min="9" max="9" width="10.140625" customWidth="1"/>
    <col min="10" max="10" width="18.42578125" customWidth="1"/>
    <col min="13" max="13" width="11" customWidth="1"/>
  </cols>
  <sheetData>
    <row r="1" spans="1:10" ht="18.75">
      <c r="C1" s="157" t="s">
        <v>496</v>
      </c>
    </row>
    <row r="2" spans="1:10" ht="18.75">
      <c r="A2" s="216" t="str">
        <f>'building civil'!A11</f>
        <v>2</v>
      </c>
      <c r="B2" s="143"/>
      <c r="C2" s="141"/>
    </row>
    <row r="3" spans="1:10">
      <c r="B3" s="98" t="s">
        <v>115</v>
      </c>
      <c r="C3" s="6" t="s">
        <v>498</v>
      </c>
    </row>
    <row r="4" spans="1:10">
      <c r="B4" s="98" t="s">
        <v>4</v>
      </c>
      <c r="C4" s="3" t="s">
        <v>5</v>
      </c>
      <c r="D4" s="2" t="s">
        <v>6</v>
      </c>
      <c r="F4" s="2" t="s">
        <v>7</v>
      </c>
      <c r="G4" s="126" t="s">
        <v>8</v>
      </c>
      <c r="H4" s="2" t="s">
        <v>46</v>
      </c>
      <c r="I4" s="48" t="s">
        <v>122</v>
      </c>
    </row>
    <row r="5" spans="1:10">
      <c r="B5" s="4" t="s">
        <v>9</v>
      </c>
      <c r="C5" s="115" t="s">
        <v>10</v>
      </c>
      <c r="D5" s="5">
        <v>6</v>
      </c>
      <c r="F5" s="5">
        <v>3.4</v>
      </c>
      <c r="G5" s="115">
        <v>2.4</v>
      </c>
      <c r="H5" s="5">
        <v>1.8</v>
      </c>
      <c r="I5" s="5">
        <f>+D5*F5*G5*H5</f>
        <v>88.127999999999986</v>
      </c>
    </row>
    <row r="6" spans="1:10">
      <c r="B6" s="4" t="s">
        <v>11</v>
      </c>
      <c r="C6" s="115" t="s">
        <v>12</v>
      </c>
      <c r="D6" s="91">
        <v>7</v>
      </c>
      <c r="F6" s="91">
        <v>2.8</v>
      </c>
      <c r="G6" s="115">
        <v>2.8</v>
      </c>
      <c r="H6" s="115">
        <v>1.8</v>
      </c>
      <c r="I6" s="91">
        <f t="shared" ref="I6:I8" si="0">+D6*F6*G6*H6</f>
        <v>98.783999999999978</v>
      </c>
    </row>
    <row r="7" spans="1:10">
      <c r="B7" s="4" t="s">
        <v>13</v>
      </c>
      <c r="C7" s="115" t="s">
        <v>14</v>
      </c>
      <c r="D7" s="91">
        <v>4</v>
      </c>
      <c r="F7" s="91">
        <v>2.4</v>
      </c>
      <c r="G7" s="115">
        <v>2.4</v>
      </c>
      <c r="H7" s="115">
        <v>1.8</v>
      </c>
      <c r="I7" s="91">
        <f t="shared" si="0"/>
        <v>41.472000000000001</v>
      </c>
    </row>
    <row r="8" spans="1:10">
      <c r="B8" s="4" t="s">
        <v>15</v>
      </c>
      <c r="C8" s="115" t="s">
        <v>219</v>
      </c>
      <c r="D8" s="91">
        <v>2</v>
      </c>
      <c r="F8" s="91">
        <v>1.9</v>
      </c>
      <c r="G8" s="115">
        <v>3.7</v>
      </c>
      <c r="H8" s="115">
        <v>1.8</v>
      </c>
      <c r="I8" s="91">
        <f t="shared" si="0"/>
        <v>25.308</v>
      </c>
    </row>
    <row r="9" spans="1:10">
      <c r="B9" s="4" t="s">
        <v>16</v>
      </c>
      <c r="C9" s="115"/>
      <c r="D9" s="5">
        <v>2</v>
      </c>
      <c r="F9" s="5">
        <v>2.4</v>
      </c>
      <c r="G9" s="115">
        <v>2.41</v>
      </c>
      <c r="H9" s="115">
        <v>1.8</v>
      </c>
      <c r="I9" s="10">
        <f>+D9*F9*G9*H9</f>
        <v>20.822399999999998</v>
      </c>
    </row>
    <row r="10" spans="1:10">
      <c r="B10" s="4" t="s">
        <v>17</v>
      </c>
      <c r="C10" s="115" t="s">
        <v>129</v>
      </c>
      <c r="D10" s="5">
        <v>2</v>
      </c>
      <c r="F10" s="5">
        <v>1.9</v>
      </c>
      <c r="G10" s="115">
        <v>1.9</v>
      </c>
      <c r="H10" s="115">
        <v>1.8</v>
      </c>
      <c r="I10" s="10">
        <f>+D10*F10*G10*H10</f>
        <v>12.996</v>
      </c>
    </row>
    <row r="11" spans="1:10">
      <c r="B11" s="4" t="s">
        <v>18</v>
      </c>
      <c r="C11" s="115" t="s">
        <v>130</v>
      </c>
      <c r="D11" s="115">
        <v>2</v>
      </c>
      <c r="F11" s="115">
        <v>2.2000000000000002</v>
      </c>
      <c r="G11" s="115">
        <v>2.2000000000000002</v>
      </c>
      <c r="H11" s="115">
        <f t="shared" ref="H11" si="1">H10</f>
        <v>1.8</v>
      </c>
      <c r="I11" s="10">
        <f>+D11*F11*G11*H11</f>
        <v>17.424000000000003</v>
      </c>
    </row>
    <row r="12" spans="1:10">
      <c r="C12" s="97" t="s">
        <v>47</v>
      </c>
    </row>
    <row r="13" spans="1:10">
      <c r="C13" s="97" t="s">
        <v>48</v>
      </c>
      <c r="J13">
        <f>SUM(D5:D10)</f>
        <v>23</v>
      </c>
    </row>
    <row r="14" spans="1:10">
      <c r="B14" s="98" t="s">
        <v>24</v>
      </c>
      <c r="C14" s="6"/>
    </row>
    <row r="15" spans="1:10">
      <c r="B15" s="98" t="s">
        <v>25</v>
      </c>
      <c r="C15" s="409" t="s">
        <v>26</v>
      </c>
      <c r="D15" s="409"/>
      <c r="F15" s="2" t="s">
        <v>7</v>
      </c>
      <c r="G15" s="126" t="s">
        <v>8</v>
      </c>
      <c r="H15" s="2" t="s">
        <v>49</v>
      </c>
      <c r="I15" s="48" t="s">
        <v>122</v>
      </c>
    </row>
    <row r="16" spans="1:10">
      <c r="B16" s="4" t="s">
        <v>9</v>
      </c>
      <c r="C16" s="115" t="s">
        <v>220</v>
      </c>
      <c r="D16" s="115" t="s">
        <v>132</v>
      </c>
      <c r="F16" s="5">
        <v>3.96</v>
      </c>
      <c r="G16" s="115">
        <v>1.2</v>
      </c>
      <c r="H16" s="5">
        <v>1.5</v>
      </c>
      <c r="I16" s="10">
        <f>+F16*G16*H16</f>
        <v>7.1280000000000001</v>
      </c>
    </row>
    <row r="17" spans="2:9">
      <c r="B17" s="4" t="s">
        <v>11</v>
      </c>
      <c r="C17" s="115" t="s">
        <v>221</v>
      </c>
      <c r="D17" s="115" t="s">
        <v>155</v>
      </c>
      <c r="F17" s="5">
        <v>3.96</v>
      </c>
      <c r="G17" s="115">
        <v>1.2</v>
      </c>
      <c r="H17" s="115">
        <v>1.5</v>
      </c>
      <c r="I17" s="10">
        <f t="shared" ref="I17:I32" si="2">+F17*G17*H17</f>
        <v>7.1280000000000001</v>
      </c>
    </row>
    <row r="18" spans="2:9">
      <c r="B18" s="4" t="s">
        <v>13</v>
      </c>
      <c r="C18" s="115" t="s">
        <v>136</v>
      </c>
      <c r="D18" s="115" t="s">
        <v>222</v>
      </c>
      <c r="F18" s="93">
        <v>0.86</v>
      </c>
      <c r="G18" s="115">
        <v>1.2</v>
      </c>
      <c r="H18" s="115">
        <v>1.5</v>
      </c>
      <c r="I18" s="10">
        <f t="shared" ref="I18" si="3">+F18*G18*H18</f>
        <v>1.548</v>
      </c>
    </row>
    <row r="19" spans="2:9">
      <c r="B19" s="4" t="s">
        <v>15</v>
      </c>
      <c r="C19" s="115" t="s">
        <v>139</v>
      </c>
      <c r="D19" s="115" t="s">
        <v>140</v>
      </c>
      <c r="F19" s="5">
        <v>0.86</v>
      </c>
      <c r="G19" s="115">
        <v>1.2</v>
      </c>
      <c r="H19" s="115">
        <v>1.5</v>
      </c>
      <c r="I19" s="10">
        <f t="shared" si="2"/>
        <v>1.548</v>
      </c>
    </row>
    <row r="20" spans="2:9">
      <c r="B20" s="4" t="s">
        <v>16</v>
      </c>
      <c r="C20" s="115" t="s">
        <v>223</v>
      </c>
      <c r="D20" s="115" t="s">
        <v>224</v>
      </c>
      <c r="F20" s="5">
        <v>3.66</v>
      </c>
      <c r="G20" s="115">
        <v>1.2</v>
      </c>
      <c r="H20" s="115">
        <v>1.5</v>
      </c>
      <c r="I20" s="10">
        <f t="shared" si="2"/>
        <v>6.588000000000001</v>
      </c>
    </row>
    <row r="21" spans="2:9">
      <c r="B21" s="4" t="s">
        <v>17</v>
      </c>
      <c r="C21" s="115" t="s">
        <v>224</v>
      </c>
      <c r="D21" s="115" t="s">
        <v>225</v>
      </c>
      <c r="F21" s="5">
        <v>1.7649999999999999</v>
      </c>
      <c r="G21" s="115">
        <v>1.2</v>
      </c>
      <c r="H21" s="115">
        <v>1.5</v>
      </c>
      <c r="I21" s="10">
        <f t="shared" si="2"/>
        <v>3.1769999999999996</v>
      </c>
    </row>
    <row r="22" spans="2:9">
      <c r="B22" s="4" t="s">
        <v>18</v>
      </c>
      <c r="C22" s="115" t="s">
        <v>225</v>
      </c>
      <c r="D22" s="115" t="s">
        <v>42</v>
      </c>
      <c r="F22" s="5">
        <v>1.7649999999999999</v>
      </c>
      <c r="G22" s="115">
        <v>1.2</v>
      </c>
      <c r="H22" s="115">
        <v>1.5</v>
      </c>
      <c r="I22" s="10">
        <f t="shared" si="2"/>
        <v>3.1769999999999996</v>
      </c>
    </row>
    <row r="23" spans="2:9">
      <c r="B23" s="4" t="s">
        <v>19</v>
      </c>
      <c r="C23" s="115" t="s">
        <v>42</v>
      </c>
      <c r="D23" s="115" t="s">
        <v>131</v>
      </c>
      <c r="F23" s="5">
        <v>3.66</v>
      </c>
      <c r="G23" s="115">
        <v>1.2</v>
      </c>
      <c r="H23" s="115">
        <v>1.5</v>
      </c>
      <c r="I23" s="10">
        <f t="shared" si="2"/>
        <v>6.588000000000001</v>
      </c>
    </row>
    <row r="24" spans="2:9">
      <c r="B24" s="4" t="s">
        <v>20</v>
      </c>
      <c r="C24" s="115" t="s">
        <v>27</v>
      </c>
      <c r="D24" s="115" t="s">
        <v>83</v>
      </c>
      <c r="F24" s="115">
        <v>3.66</v>
      </c>
      <c r="G24" s="115">
        <v>1.2</v>
      </c>
      <c r="H24" s="115">
        <v>1.5</v>
      </c>
      <c r="I24" s="10">
        <f t="shared" si="2"/>
        <v>6.588000000000001</v>
      </c>
    </row>
    <row r="25" spans="2:9">
      <c r="B25" s="4" t="s">
        <v>21</v>
      </c>
      <c r="C25" s="115" t="s">
        <v>83</v>
      </c>
      <c r="D25" s="115" t="s">
        <v>226</v>
      </c>
      <c r="F25" s="115">
        <v>1.7649999999999999</v>
      </c>
      <c r="G25" s="115">
        <v>1.2</v>
      </c>
      <c r="H25" s="115">
        <v>1.5</v>
      </c>
      <c r="I25" s="10">
        <f t="shared" si="2"/>
        <v>3.1769999999999996</v>
      </c>
    </row>
    <row r="26" spans="2:9">
      <c r="B26" s="4" t="s">
        <v>22</v>
      </c>
      <c r="C26" s="115" t="s">
        <v>226</v>
      </c>
      <c r="D26" s="115" t="s">
        <v>141</v>
      </c>
      <c r="F26" s="115">
        <v>1.7649999999999999</v>
      </c>
      <c r="G26" s="115">
        <v>1.2</v>
      </c>
      <c r="H26" s="115">
        <v>1.5</v>
      </c>
      <c r="I26" s="10">
        <f t="shared" si="2"/>
        <v>3.1769999999999996</v>
      </c>
    </row>
    <row r="27" spans="2:9">
      <c r="B27" s="4" t="s">
        <v>23</v>
      </c>
      <c r="C27" s="115" t="s">
        <v>141</v>
      </c>
      <c r="D27" s="115" t="s">
        <v>142</v>
      </c>
      <c r="F27" s="115">
        <v>3.66</v>
      </c>
      <c r="G27" s="115">
        <v>1.2</v>
      </c>
      <c r="H27" s="115">
        <v>1.5</v>
      </c>
      <c r="I27" s="10">
        <f t="shared" si="2"/>
        <v>6.588000000000001</v>
      </c>
    </row>
    <row r="28" spans="2:9">
      <c r="B28" s="4" t="s">
        <v>29</v>
      </c>
      <c r="C28" s="115" t="s">
        <v>153</v>
      </c>
      <c r="D28" s="115" t="s">
        <v>166</v>
      </c>
      <c r="F28" s="5">
        <v>3.76</v>
      </c>
      <c r="G28" s="115">
        <v>1.2</v>
      </c>
      <c r="H28" s="115">
        <v>1.5</v>
      </c>
      <c r="I28" s="10">
        <f t="shared" si="2"/>
        <v>6.7679999999999989</v>
      </c>
    </row>
    <row r="29" spans="2:9">
      <c r="B29" s="4" t="s">
        <v>30</v>
      </c>
      <c r="C29" s="115" t="s">
        <v>166</v>
      </c>
      <c r="D29" s="115" t="s">
        <v>137</v>
      </c>
      <c r="F29" s="5">
        <v>2.3650000000000002</v>
      </c>
      <c r="G29" s="115">
        <v>1.2</v>
      </c>
      <c r="H29" s="115">
        <v>1.5</v>
      </c>
      <c r="I29" s="10">
        <f t="shared" si="2"/>
        <v>4.2569999999999997</v>
      </c>
    </row>
    <row r="30" spans="2:9">
      <c r="B30" s="4" t="s">
        <v>31</v>
      </c>
      <c r="C30" s="115" t="s">
        <v>137</v>
      </c>
      <c r="D30" s="115" t="s">
        <v>43</v>
      </c>
      <c r="F30" s="5">
        <v>2.3650000000000002</v>
      </c>
      <c r="G30" s="115">
        <v>1.2</v>
      </c>
      <c r="H30" s="115">
        <v>1.5</v>
      </c>
      <c r="I30" s="10">
        <f t="shared" si="2"/>
        <v>4.2569999999999997</v>
      </c>
    </row>
    <row r="31" spans="2:9">
      <c r="B31" s="4" t="s">
        <v>32</v>
      </c>
      <c r="C31" s="115" t="s">
        <v>43</v>
      </c>
      <c r="D31" s="115" t="s">
        <v>44</v>
      </c>
      <c r="F31" s="5">
        <v>3.76</v>
      </c>
      <c r="G31" s="115">
        <v>1.2</v>
      </c>
      <c r="H31" s="115">
        <v>1.5</v>
      </c>
      <c r="I31" s="10">
        <f t="shared" si="2"/>
        <v>6.7679999999999989</v>
      </c>
    </row>
    <row r="32" spans="2:9">
      <c r="B32" s="4" t="s">
        <v>33</v>
      </c>
      <c r="C32" s="115" t="s">
        <v>219</v>
      </c>
      <c r="D32" s="115" t="s">
        <v>130</v>
      </c>
      <c r="F32" s="5">
        <v>3.39</v>
      </c>
      <c r="G32" s="115">
        <v>1.2</v>
      </c>
      <c r="H32" s="115">
        <v>1.5</v>
      </c>
      <c r="I32" s="10">
        <f t="shared" si="2"/>
        <v>6.1019999999999994</v>
      </c>
    </row>
    <row r="33" spans="2:9">
      <c r="B33" s="4"/>
      <c r="C33" s="97" t="s">
        <v>229</v>
      </c>
      <c r="D33" s="115"/>
      <c r="F33" s="115"/>
      <c r="H33" s="115"/>
      <c r="I33" s="10"/>
    </row>
    <row r="34" spans="2:9">
      <c r="B34" s="4">
        <v>18</v>
      </c>
      <c r="C34" s="115" t="s">
        <v>230</v>
      </c>
      <c r="D34" s="115"/>
      <c r="F34" s="115">
        <v>3.6</v>
      </c>
      <c r="G34" s="115">
        <v>1.2</v>
      </c>
      <c r="H34" s="115">
        <v>1.2</v>
      </c>
      <c r="I34" s="10">
        <f>+F34*G34*H34</f>
        <v>5.1840000000000002</v>
      </c>
    </row>
    <row r="35" spans="2:9">
      <c r="B35" s="4">
        <v>19</v>
      </c>
      <c r="C35" s="115" t="s">
        <v>506</v>
      </c>
      <c r="D35" s="115"/>
      <c r="F35" s="115">
        <v>4.51</v>
      </c>
      <c r="G35" s="115">
        <v>1.2</v>
      </c>
      <c r="H35" s="115">
        <v>1.2</v>
      </c>
      <c r="I35" s="10">
        <f>+F35*G35*H35</f>
        <v>6.4943999999999997</v>
      </c>
    </row>
    <row r="36" spans="2:9">
      <c r="B36" s="4"/>
      <c r="C36" s="115"/>
      <c r="D36" s="115"/>
      <c r="F36" s="115"/>
      <c r="H36" s="115"/>
      <c r="I36" s="10"/>
    </row>
    <row r="37" spans="2:9">
      <c r="B37" s="98" t="s">
        <v>45</v>
      </c>
      <c r="C37" s="5"/>
      <c r="D37" s="5"/>
      <c r="F37" s="5"/>
      <c r="H37" s="5"/>
      <c r="I37" s="10"/>
    </row>
    <row r="38" spans="2:9">
      <c r="B38" s="4" t="s">
        <v>9</v>
      </c>
      <c r="C38" s="115" t="s">
        <v>220</v>
      </c>
      <c r="D38" s="115" t="s">
        <v>223</v>
      </c>
      <c r="F38" s="5">
        <v>2.4900000000000002</v>
      </c>
      <c r="G38" s="115">
        <v>1.2</v>
      </c>
      <c r="H38" s="5">
        <v>1.5</v>
      </c>
      <c r="I38" s="10">
        <f t="shared" ref="I38:I55" si="4">+F38*G38*H38</f>
        <v>4.4820000000000002</v>
      </c>
    </row>
    <row r="39" spans="2:9">
      <c r="B39" s="4" t="s">
        <v>11</v>
      </c>
      <c r="C39" s="115" t="s">
        <v>223</v>
      </c>
      <c r="D39" s="115" t="s">
        <v>27</v>
      </c>
      <c r="F39" s="5">
        <v>1.1000000000000001</v>
      </c>
      <c r="G39" s="115">
        <v>1.2</v>
      </c>
      <c r="H39" s="115">
        <v>1.5</v>
      </c>
      <c r="I39" s="10">
        <f t="shared" si="4"/>
        <v>1.98</v>
      </c>
    </row>
    <row r="40" spans="2:9">
      <c r="B40" s="4" t="s">
        <v>13</v>
      </c>
      <c r="C40" s="115" t="s">
        <v>500</v>
      </c>
      <c r="D40" s="115" t="s">
        <v>153</v>
      </c>
      <c r="F40" s="5">
        <v>0.45</v>
      </c>
      <c r="G40" s="115">
        <v>1.2</v>
      </c>
      <c r="H40" s="115">
        <v>1.5</v>
      </c>
      <c r="I40" s="10">
        <f t="shared" si="4"/>
        <v>0.81</v>
      </c>
    </row>
    <row r="41" spans="2:9">
      <c r="B41" s="4" t="s">
        <v>15</v>
      </c>
      <c r="C41" s="115" t="s">
        <v>132</v>
      </c>
      <c r="D41" s="115" t="s">
        <v>224</v>
      </c>
      <c r="F41" s="5">
        <v>2.69</v>
      </c>
      <c r="G41" s="115">
        <v>1.2</v>
      </c>
      <c r="H41" s="115">
        <v>1.5</v>
      </c>
      <c r="I41" s="10">
        <f t="shared" si="4"/>
        <v>4.8419999999999996</v>
      </c>
    </row>
    <row r="42" spans="2:9">
      <c r="B42" s="4" t="s">
        <v>16</v>
      </c>
      <c r="C42" s="115" t="s">
        <v>224</v>
      </c>
      <c r="D42" s="115" t="s">
        <v>83</v>
      </c>
      <c r="F42" s="5">
        <v>1.1000000000000001</v>
      </c>
      <c r="G42" s="115">
        <v>1.2</v>
      </c>
      <c r="H42" s="115">
        <v>1.5</v>
      </c>
      <c r="I42" s="10">
        <f t="shared" si="4"/>
        <v>1.98</v>
      </c>
    </row>
    <row r="43" spans="2:9">
      <c r="B43" s="4" t="s">
        <v>17</v>
      </c>
      <c r="C43" s="115" t="s">
        <v>83</v>
      </c>
      <c r="D43" s="115" t="s">
        <v>166</v>
      </c>
      <c r="F43" s="5">
        <v>2.2599999999999998</v>
      </c>
      <c r="G43" s="115">
        <v>1.2</v>
      </c>
      <c r="H43" s="115">
        <v>1.5</v>
      </c>
      <c r="I43" s="10">
        <f t="shared" si="4"/>
        <v>4.0679999999999996</v>
      </c>
    </row>
    <row r="44" spans="2:9">
      <c r="B44" s="4" t="s">
        <v>18</v>
      </c>
      <c r="C44" s="115" t="s">
        <v>222</v>
      </c>
      <c r="D44" s="115" t="s">
        <v>227</v>
      </c>
      <c r="F44" s="74">
        <v>2.4</v>
      </c>
      <c r="G44" s="115">
        <v>1.2</v>
      </c>
      <c r="H44" s="115">
        <v>1.5</v>
      </c>
      <c r="I44" s="10">
        <f t="shared" ref="I44" si="5">+F44*G44*H44</f>
        <v>4.32</v>
      </c>
    </row>
    <row r="45" spans="2:9">
      <c r="B45" s="4" t="s">
        <v>19</v>
      </c>
      <c r="C45" s="115" t="s">
        <v>154</v>
      </c>
      <c r="D45" s="115" t="s">
        <v>219</v>
      </c>
      <c r="F45" s="5">
        <v>0.93500000000000005</v>
      </c>
      <c r="G45" s="115">
        <v>1.2</v>
      </c>
      <c r="H45" s="115">
        <v>1.5</v>
      </c>
      <c r="I45" s="10">
        <f t="shared" si="4"/>
        <v>1.6830000000000003</v>
      </c>
    </row>
    <row r="46" spans="2:9">
      <c r="B46" s="4" t="s">
        <v>20</v>
      </c>
      <c r="C46" s="115" t="s">
        <v>225</v>
      </c>
      <c r="D46" s="115" t="s">
        <v>226</v>
      </c>
      <c r="F46" s="5">
        <v>1.1000000000000001</v>
      </c>
      <c r="G46" s="115">
        <v>1.2</v>
      </c>
      <c r="H46" s="115">
        <v>1.5</v>
      </c>
      <c r="I46" s="10">
        <f t="shared" si="4"/>
        <v>1.98</v>
      </c>
    </row>
    <row r="47" spans="2:9">
      <c r="B47" s="4" t="s">
        <v>21</v>
      </c>
      <c r="C47" s="115" t="s">
        <v>226</v>
      </c>
      <c r="D47" s="115" t="s">
        <v>137</v>
      </c>
      <c r="F47" s="74">
        <v>2.2599999999999998</v>
      </c>
      <c r="G47" s="115">
        <v>1.2</v>
      </c>
      <c r="H47" s="115">
        <v>1.5</v>
      </c>
      <c r="I47" s="10">
        <f t="shared" ref="I47" si="6">+F47*G47*H47</f>
        <v>4.0679999999999996</v>
      </c>
    </row>
    <row r="48" spans="2:9">
      <c r="B48" s="4" t="s">
        <v>22</v>
      </c>
      <c r="C48" s="115" t="s">
        <v>62</v>
      </c>
      <c r="D48" s="115" t="s">
        <v>130</v>
      </c>
      <c r="F48" s="5">
        <v>0.93500000000000005</v>
      </c>
      <c r="G48" s="115">
        <v>1.2</v>
      </c>
      <c r="H48" s="115">
        <v>1.5</v>
      </c>
      <c r="I48" s="10">
        <f t="shared" si="4"/>
        <v>1.6830000000000003</v>
      </c>
    </row>
    <row r="49" spans="2:9">
      <c r="B49" s="4" t="s">
        <v>23</v>
      </c>
      <c r="C49" s="115" t="s">
        <v>139</v>
      </c>
      <c r="D49" s="115" t="s">
        <v>228</v>
      </c>
      <c r="F49" s="93">
        <v>2.4</v>
      </c>
      <c r="G49" s="115">
        <v>1.2</v>
      </c>
      <c r="H49" s="115">
        <v>1.5</v>
      </c>
      <c r="I49" s="10">
        <f t="shared" ref="I49" si="7">+F49*G49*H49</f>
        <v>4.32</v>
      </c>
    </row>
    <row r="50" spans="2:9">
      <c r="B50" s="4" t="s">
        <v>29</v>
      </c>
      <c r="C50" s="115" t="s">
        <v>221</v>
      </c>
      <c r="D50" s="115" t="s">
        <v>42</v>
      </c>
      <c r="F50" s="5">
        <v>2.69</v>
      </c>
      <c r="G50" s="115">
        <v>1.2</v>
      </c>
      <c r="H50" s="115">
        <v>1.5</v>
      </c>
      <c r="I50" s="10">
        <f t="shared" si="4"/>
        <v>4.8419999999999996</v>
      </c>
    </row>
    <row r="51" spans="2:9">
      <c r="B51" s="4" t="s">
        <v>30</v>
      </c>
      <c r="C51" s="115" t="s">
        <v>42</v>
      </c>
      <c r="D51" s="115" t="s">
        <v>141</v>
      </c>
      <c r="F51" s="5">
        <v>1.1000000000000001</v>
      </c>
      <c r="G51" s="115">
        <v>1.2</v>
      </c>
      <c r="H51" s="115">
        <v>1.5</v>
      </c>
      <c r="I51" s="10">
        <f t="shared" si="4"/>
        <v>1.98</v>
      </c>
    </row>
    <row r="52" spans="2:9">
      <c r="B52" s="4" t="s">
        <v>31</v>
      </c>
      <c r="C52" s="115" t="s">
        <v>141</v>
      </c>
      <c r="D52" s="115" t="s">
        <v>43</v>
      </c>
      <c r="F52" s="5">
        <v>2.2599999999999998</v>
      </c>
      <c r="G52" s="115">
        <v>1.2</v>
      </c>
      <c r="H52" s="115">
        <v>1.5</v>
      </c>
      <c r="I52" s="10">
        <f t="shared" si="4"/>
        <v>4.0679999999999996</v>
      </c>
    </row>
    <row r="53" spans="2:9">
      <c r="B53" s="4" t="s">
        <v>32</v>
      </c>
      <c r="C53" s="115" t="s">
        <v>155</v>
      </c>
      <c r="D53" s="115" t="s">
        <v>131</v>
      </c>
      <c r="F53" s="5">
        <v>2.4900000000000002</v>
      </c>
      <c r="G53" s="115">
        <v>1.2</v>
      </c>
      <c r="H53" s="115">
        <v>1.5</v>
      </c>
      <c r="I53" s="10">
        <f t="shared" si="4"/>
        <v>4.4820000000000002</v>
      </c>
    </row>
    <row r="54" spans="2:9">
      <c r="B54" s="4" t="s">
        <v>33</v>
      </c>
      <c r="C54" s="115" t="s">
        <v>131</v>
      </c>
      <c r="D54" s="115" t="s">
        <v>142</v>
      </c>
      <c r="F54" s="5">
        <v>1.1000000000000001</v>
      </c>
      <c r="G54" s="115">
        <v>1.2</v>
      </c>
      <c r="H54" s="115">
        <v>1.5</v>
      </c>
      <c r="I54" s="10">
        <f t="shared" si="4"/>
        <v>1.98</v>
      </c>
    </row>
    <row r="55" spans="2:9">
      <c r="B55" s="4" t="s">
        <v>34</v>
      </c>
      <c r="C55" s="115" t="s">
        <v>504</v>
      </c>
      <c r="D55" s="115" t="s">
        <v>44</v>
      </c>
      <c r="F55" s="115">
        <v>0.45</v>
      </c>
      <c r="G55" s="115">
        <v>1.2</v>
      </c>
      <c r="H55" s="115">
        <v>1.5</v>
      </c>
      <c r="I55" s="10">
        <f t="shared" si="4"/>
        <v>0.81</v>
      </c>
    </row>
    <row r="56" spans="2:9">
      <c r="B56" s="4"/>
      <c r="C56" s="74"/>
      <c r="D56" s="74"/>
      <c r="F56" s="5"/>
      <c r="H56" s="79"/>
      <c r="I56" s="10"/>
    </row>
    <row r="57" spans="2:9">
      <c r="B57" s="4"/>
      <c r="C57" s="97" t="s">
        <v>229</v>
      </c>
      <c r="D57" s="62"/>
      <c r="F57" s="62"/>
      <c r="H57" s="62"/>
      <c r="I57" s="10"/>
    </row>
    <row r="58" spans="2:9">
      <c r="B58" s="4" t="s">
        <v>35</v>
      </c>
      <c r="C58" s="115" t="s">
        <v>231</v>
      </c>
      <c r="D58" s="62"/>
      <c r="F58" s="62">
        <v>5.86</v>
      </c>
      <c r="G58" s="115">
        <v>1.2</v>
      </c>
      <c r="H58" s="62">
        <v>1.2</v>
      </c>
      <c r="I58" s="10">
        <f>+F58*G58*H58</f>
        <v>8.4383999999999997</v>
      </c>
    </row>
    <row r="59" spans="2:9">
      <c r="B59" s="4" t="s">
        <v>36</v>
      </c>
      <c r="C59" s="115" t="s">
        <v>232</v>
      </c>
      <c r="D59" s="115"/>
      <c r="F59" s="115">
        <v>2.6</v>
      </c>
      <c r="G59" s="115">
        <v>1.2</v>
      </c>
      <c r="H59" s="115">
        <v>1.2</v>
      </c>
      <c r="I59" s="10">
        <f>+F59*G59*H59</f>
        <v>3.7439999999999998</v>
      </c>
    </row>
    <row r="60" spans="2:9">
      <c r="B60" s="4"/>
      <c r="C60" s="115"/>
      <c r="D60" s="115"/>
      <c r="F60" s="115"/>
      <c r="H60" s="115"/>
      <c r="I60" s="10"/>
    </row>
    <row r="61" spans="2:9" ht="17.25" customHeight="1">
      <c r="B61" s="411" t="s">
        <v>540</v>
      </c>
      <c r="C61" s="411"/>
      <c r="D61" s="411"/>
      <c r="E61" s="411"/>
    </row>
    <row r="62" spans="2:9">
      <c r="B62" s="98" t="s">
        <v>24</v>
      </c>
      <c r="C62" s="6"/>
    </row>
    <row r="63" spans="2:9">
      <c r="B63" s="98" t="s">
        <v>25</v>
      </c>
      <c r="C63" s="409" t="s">
        <v>26</v>
      </c>
      <c r="D63" s="409"/>
    </row>
    <row r="64" spans="2:9">
      <c r="B64" s="98"/>
      <c r="C64" s="97" t="s">
        <v>233</v>
      </c>
      <c r="E64" s="63" t="s">
        <v>64</v>
      </c>
      <c r="F64" s="7" t="s">
        <v>7</v>
      </c>
      <c r="G64" s="126" t="s">
        <v>8</v>
      </c>
      <c r="H64" s="7" t="s">
        <v>49</v>
      </c>
      <c r="I64" s="48" t="s">
        <v>122</v>
      </c>
    </row>
    <row r="65" spans="2:9">
      <c r="B65" s="4" t="s">
        <v>9</v>
      </c>
      <c r="C65" s="5"/>
      <c r="E65" s="5">
        <v>1</v>
      </c>
      <c r="F65" s="5">
        <v>3.37</v>
      </c>
      <c r="G65" s="115">
        <v>1.2</v>
      </c>
      <c r="H65" s="5">
        <v>0.9</v>
      </c>
      <c r="I65" s="10">
        <f>+F65*G65*H65*E65</f>
        <v>3.6395999999999997</v>
      </c>
    </row>
    <row r="66" spans="2:9">
      <c r="B66" s="4" t="s">
        <v>11</v>
      </c>
      <c r="C66" s="5"/>
      <c r="E66" s="62">
        <v>2</v>
      </c>
      <c r="F66" s="62">
        <v>2.4</v>
      </c>
      <c r="G66" s="115">
        <v>1.2</v>
      </c>
      <c r="H66" s="115">
        <v>0.9</v>
      </c>
      <c r="I66" s="10">
        <f t="shared" ref="I66:I67" si="8">+F66*G66*H66*E66</f>
        <v>5.1840000000000002</v>
      </c>
    </row>
    <row r="67" spans="2:9">
      <c r="B67" s="4" t="s">
        <v>13</v>
      </c>
      <c r="C67" s="5"/>
      <c r="E67" s="62">
        <v>1</v>
      </c>
      <c r="F67" s="62">
        <v>1.2</v>
      </c>
      <c r="G67" s="115">
        <v>1.2</v>
      </c>
      <c r="H67" s="115">
        <v>0.9</v>
      </c>
      <c r="I67" s="10">
        <f t="shared" si="8"/>
        <v>1.296</v>
      </c>
    </row>
    <row r="68" spans="2:9">
      <c r="B68" s="4" t="s">
        <v>15</v>
      </c>
      <c r="C68" s="93"/>
      <c r="E68" s="93">
        <v>1</v>
      </c>
      <c r="F68" s="93">
        <v>1.5</v>
      </c>
      <c r="G68" s="115">
        <v>1.2</v>
      </c>
      <c r="H68" s="115">
        <v>0.9</v>
      </c>
      <c r="I68" s="10">
        <f t="shared" ref="I68" si="9">+F68*G68*H68*E68</f>
        <v>1.6199999999999999</v>
      </c>
    </row>
    <row r="69" spans="2:9">
      <c r="B69" s="4"/>
      <c r="C69" s="93"/>
      <c r="E69" s="93"/>
      <c r="F69" s="93"/>
      <c r="H69" s="93"/>
      <c r="I69" s="10"/>
    </row>
    <row r="70" spans="2:9">
      <c r="B70" s="98" t="s">
        <v>45</v>
      </c>
      <c r="I70" s="23"/>
    </row>
    <row r="71" spans="2:9">
      <c r="B71" s="98"/>
      <c r="C71" s="97" t="s">
        <v>233</v>
      </c>
      <c r="E71" s="63" t="s">
        <v>64</v>
      </c>
      <c r="F71" s="63" t="s">
        <v>7</v>
      </c>
      <c r="G71" s="126" t="s">
        <v>8</v>
      </c>
      <c r="H71" s="63" t="s">
        <v>49</v>
      </c>
      <c r="I71" s="63" t="s">
        <v>122</v>
      </c>
    </row>
    <row r="72" spans="2:9">
      <c r="B72" s="4" t="s">
        <v>9</v>
      </c>
      <c r="C72" s="62"/>
      <c r="E72" s="62">
        <v>1</v>
      </c>
      <c r="F72" s="62">
        <v>3</v>
      </c>
      <c r="G72" s="115">
        <v>1.2</v>
      </c>
      <c r="H72" s="79">
        <v>0.9</v>
      </c>
      <c r="I72" s="10">
        <f>+F72*G72*H72*E72</f>
        <v>3.2399999999999998</v>
      </c>
    </row>
    <row r="73" spans="2:9">
      <c r="B73" s="4" t="s">
        <v>11</v>
      </c>
      <c r="C73" s="93"/>
      <c r="E73" s="93">
        <v>1</v>
      </c>
      <c r="F73" s="93">
        <v>2.5150000000000001</v>
      </c>
      <c r="G73" s="115">
        <v>1.2</v>
      </c>
      <c r="H73" s="115">
        <v>0.9</v>
      </c>
      <c r="I73" s="10">
        <f t="shared" ref="I73:I74" si="10">+F73*G73*H73*E73</f>
        <v>2.7162000000000002</v>
      </c>
    </row>
    <row r="74" spans="2:9">
      <c r="B74" s="4" t="s">
        <v>13</v>
      </c>
      <c r="C74" s="93"/>
      <c r="E74" s="93">
        <v>1</v>
      </c>
      <c r="F74" s="93">
        <v>2.2149999999999999</v>
      </c>
      <c r="G74" s="115">
        <v>1.2</v>
      </c>
      <c r="H74" s="115">
        <v>0.9</v>
      </c>
      <c r="I74" s="10">
        <f t="shared" si="10"/>
        <v>2.3921999999999999</v>
      </c>
    </row>
    <row r="75" spans="2:9">
      <c r="B75" s="4"/>
      <c r="C75" s="93"/>
      <c r="E75" s="93"/>
      <c r="F75" s="93"/>
      <c r="H75" s="93"/>
      <c r="I75" s="10"/>
    </row>
    <row r="76" spans="2:9">
      <c r="C76" s="72" t="s">
        <v>212</v>
      </c>
      <c r="D76" s="72"/>
      <c r="F76" s="7">
        <f>SUM(F65:F75)</f>
        <v>16.2</v>
      </c>
    </row>
    <row r="77" spans="2:9">
      <c r="C77" s="116" t="s">
        <v>552</v>
      </c>
      <c r="I77" s="10">
        <f>SUM(I4:I76)</f>
        <v>487.82520000000005</v>
      </c>
    </row>
    <row r="78" spans="2:9">
      <c r="C78" s="168" t="s">
        <v>688</v>
      </c>
      <c r="I78" s="10">
        <f>+I77*0.1</f>
        <v>48.782520000000005</v>
      </c>
    </row>
    <row r="79" spans="2:9">
      <c r="C79" s="97" t="s">
        <v>556</v>
      </c>
      <c r="I79" s="9">
        <f>SUM(I77:I78)</f>
        <v>536.60772000000009</v>
      </c>
    </row>
    <row r="80" spans="2:9">
      <c r="B80" s="115"/>
      <c r="C80" s="97"/>
      <c r="I80" s="9"/>
    </row>
    <row r="81" spans="1:9">
      <c r="B81" s="115"/>
      <c r="I81" s="9"/>
    </row>
    <row r="82" spans="1:9" ht="15.75" customHeight="1">
      <c r="A82" s="217" t="str">
        <f>'building civil'!A13</f>
        <v>4</v>
      </c>
      <c r="B82" s="99"/>
      <c r="C82" s="149" t="s">
        <v>330</v>
      </c>
      <c r="D82" s="148"/>
      <c r="E82" s="148"/>
      <c r="F82" s="148"/>
    </row>
    <row r="83" spans="1:9">
      <c r="B83" s="99" t="s">
        <v>55</v>
      </c>
      <c r="C83" s="122" t="s">
        <v>234</v>
      </c>
      <c r="E83" s="82" t="s">
        <v>57</v>
      </c>
      <c r="F83" s="82" t="s">
        <v>58</v>
      </c>
      <c r="G83" s="125" t="s">
        <v>59</v>
      </c>
      <c r="H83" s="80" t="s">
        <v>49</v>
      </c>
      <c r="I83" s="80" t="s">
        <v>122</v>
      </c>
    </row>
    <row r="84" spans="1:9">
      <c r="B84" s="13" t="s">
        <v>9</v>
      </c>
      <c r="C84" s="124" t="s">
        <v>235</v>
      </c>
      <c r="D84" s="81"/>
      <c r="E84" s="93">
        <v>1</v>
      </c>
      <c r="F84" s="81">
        <v>6</v>
      </c>
      <c r="G84" s="128">
        <v>4.5</v>
      </c>
      <c r="H84" s="12">
        <v>0.3</v>
      </c>
      <c r="I84" s="83">
        <f>+G84*F84*H84*E84</f>
        <v>8.1</v>
      </c>
    </row>
    <row r="85" spans="1:9">
      <c r="B85" s="13" t="s">
        <v>11</v>
      </c>
      <c r="C85" s="124" t="s">
        <v>236</v>
      </c>
      <c r="D85" s="81"/>
      <c r="E85" s="115">
        <v>1</v>
      </c>
      <c r="F85" s="81">
        <v>4.4649999999999999</v>
      </c>
      <c r="G85" s="128">
        <v>4.5</v>
      </c>
      <c r="H85" s="12">
        <f>H84</f>
        <v>0.3</v>
      </c>
      <c r="I85" s="96">
        <f t="shared" ref="I85:I92" si="11">+G85*F85*H85*E85</f>
        <v>6.0277500000000002</v>
      </c>
    </row>
    <row r="86" spans="1:9">
      <c r="B86" s="13" t="s">
        <v>13</v>
      </c>
      <c r="C86" s="124" t="s">
        <v>116</v>
      </c>
      <c r="D86" s="81"/>
      <c r="E86" s="115">
        <v>1</v>
      </c>
      <c r="F86" s="81">
        <v>4.5</v>
      </c>
      <c r="G86" s="128">
        <v>4.5</v>
      </c>
      <c r="H86" s="12">
        <f t="shared" ref="H86:H93" si="12">H85</f>
        <v>0.3</v>
      </c>
      <c r="I86" s="96">
        <f t="shared" si="11"/>
        <v>6.0750000000000002</v>
      </c>
    </row>
    <row r="87" spans="1:9">
      <c r="B87" s="13" t="s">
        <v>15</v>
      </c>
      <c r="C87" s="124" t="s">
        <v>237</v>
      </c>
      <c r="D87" s="81"/>
      <c r="E87" s="115">
        <v>1</v>
      </c>
      <c r="F87" s="81">
        <v>6</v>
      </c>
      <c r="G87" s="128">
        <v>4.5</v>
      </c>
      <c r="H87" s="12">
        <f t="shared" si="12"/>
        <v>0.3</v>
      </c>
      <c r="I87" s="96">
        <f t="shared" si="11"/>
        <v>8.1</v>
      </c>
    </row>
    <row r="88" spans="1:9">
      <c r="B88" s="13" t="s">
        <v>16</v>
      </c>
      <c r="C88" s="124" t="s">
        <v>60</v>
      </c>
      <c r="D88" s="81"/>
      <c r="E88" s="115">
        <v>1</v>
      </c>
      <c r="F88" s="81">
        <v>3</v>
      </c>
      <c r="G88" s="128">
        <v>2.6</v>
      </c>
      <c r="H88" s="12">
        <f t="shared" si="12"/>
        <v>0.3</v>
      </c>
      <c r="I88" s="96">
        <f t="shared" si="11"/>
        <v>2.3400000000000003</v>
      </c>
    </row>
    <row r="89" spans="1:9">
      <c r="B89" s="13" t="s">
        <v>17</v>
      </c>
      <c r="C89" s="124" t="s">
        <v>195</v>
      </c>
      <c r="D89" s="81"/>
      <c r="E89" s="115">
        <v>1</v>
      </c>
      <c r="F89" s="81">
        <v>18.46</v>
      </c>
      <c r="G89" s="128">
        <v>2.6</v>
      </c>
      <c r="H89" s="12">
        <f t="shared" si="12"/>
        <v>0.3</v>
      </c>
      <c r="I89" s="96">
        <f t="shared" si="11"/>
        <v>14.3988</v>
      </c>
    </row>
    <row r="90" spans="1:9">
      <c r="B90" s="13" t="s">
        <v>18</v>
      </c>
      <c r="C90" s="124" t="s">
        <v>238</v>
      </c>
      <c r="D90" s="81"/>
      <c r="E90" s="115">
        <v>1</v>
      </c>
      <c r="F90" s="81">
        <v>6</v>
      </c>
      <c r="G90" s="128">
        <v>4.7300000000000004</v>
      </c>
      <c r="H90" s="12">
        <f t="shared" si="12"/>
        <v>0.3</v>
      </c>
      <c r="I90" s="96">
        <f t="shared" si="11"/>
        <v>8.5140000000000011</v>
      </c>
    </row>
    <row r="91" spans="1:9">
      <c r="B91" s="13" t="s">
        <v>19</v>
      </c>
      <c r="C91" s="124" t="s">
        <v>239</v>
      </c>
      <c r="D91" s="81"/>
      <c r="E91" s="115">
        <v>1</v>
      </c>
      <c r="F91" s="81">
        <v>6</v>
      </c>
      <c r="G91" s="128">
        <v>4.7300000000000004</v>
      </c>
      <c r="H91" s="12">
        <f t="shared" si="12"/>
        <v>0.3</v>
      </c>
      <c r="I91" s="96">
        <f t="shared" si="11"/>
        <v>8.5140000000000011</v>
      </c>
    </row>
    <row r="92" spans="1:9">
      <c r="B92" s="13" t="s">
        <v>20</v>
      </c>
      <c r="C92" s="124" t="s">
        <v>196</v>
      </c>
      <c r="D92" s="81"/>
      <c r="E92" s="115">
        <v>1</v>
      </c>
      <c r="F92" s="81">
        <v>5.5</v>
      </c>
      <c r="G92" s="128">
        <v>2.1349999999999998</v>
      </c>
      <c r="H92" s="12">
        <f t="shared" si="12"/>
        <v>0.3</v>
      </c>
      <c r="I92" s="123">
        <f t="shared" si="11"/>
        <v>3.5227499999999998</v>
      </c>
    </row>
    <row r="93" spans="1:9">
      <c r="B93" s="13" t="s">
        <v>21</v>
      </c>
      <c r="C93" s="147" t="s">
        <v>501</v>
      </c>
      <c r="D93" s="147"/>
      <c r="E93" s="115">
        <v>1</v>
      </c>
      <c r="F93" s="147">
        <v>9.23</v>
      </c>
      <c r="G93" s="147">
        <v>4.7300000000000004</v>
      </c>
      <c r="H93" s="12">
        <f t="shared" si="12"/>
        <v>0.3</v>
      </c>
      <c r="I93" s="146">
        <f t="shared" ref="I93" si="13">+G93*F93*H93*E93</f>
        <v>13.097370000000002</v>
      </c>
    </row>
    <row r="95" spans="1:9">
      <c r="B95" s="115"/>
      <c r="C95" s="97" t="s">
        <v>551</v>
      </c>
      <c r="I95" s="9">
        <f>SUM(I84:I94)</f>
        <v>78.689669999999992</v>
      </c>
    </row>
    <row r="96" spans="1:9">
      <c r="B96" s="115"/>
      <c r="C96" s="97"/>
      <c r="I96" s="9"/>
    </row>
    <row r="97" spans="1:9">
      <c r="B97" s="115"/>
      <c r="C97" s="97"/>
      <c r="I97" s="9"/>
    </row>
    <row r="98" spans="1:9" ht="18.75">
      <c r="A98" s="218"/>
      <c r="B98" s="115"/>
      <c r="C98" s="157" t="s">
        <v>328</v>
      </c>
    </row>
    <row r="99" spans="1:9" ht="18.75">
      <c r="A99" s="218"/>
      <c r="B99" s="115"/>
      <c r="C99" s="157"/>
    </row>
    <row r="100" spans="1:9">
      <c r="A100" s="218" t="str">
        <f>'building civil'!A16</f>
        <v>i)</v>
      </c>
      <c r="B100" s="118"/>
      <c r="C100" s="6" t="s">
        <v>541</v>
      </c>
    </row>
    <row r="101" spans="1:9">
      <c r="B101" s="98" t="s">
        <v>4</v>
      </c>
      <c r="C101" s="18" t="s">
        <v>5</v>
      </c>
      <c r="D101" s="17" t="s">
        <v>6</v>
      </c>
      <c r="E101" s="17" t="s">
        <v>7</v>
      </c>
      <c r="F101" s="17" t="s">
        <v>8</v>
      </c>
      <c r="G101" s="126" t="s">
        <v>46</v>
      </c>
      <c r="H101" s="48" t="s">
        <v>123</v>
      </c>
    </row>
    <row r="102" spans="1:9">
      <c r="B102" s="4" t="s">
        <v>9</v>
      </c>
      <c r="C102" s="115" t="s">
        <v>10</v>
      </c>
      <c r="D102" s="115">
        <v>6</v>
      </c>
      <c r="E102" s="115">
        <v>3</v>
      </c>
      <c r="F102" s="115">
        <v>2</v>
      </c>
      <c r="G102" s="115">
        <v>0.25</v>
      </c>
      <c r="H102" s="12">
        <f>+D102*2*(E102+F102)*G102</f>
        <v>15</v>
      </c>
    </row>
    <row r="103" spans="1:9">
      <c r="B103" s="4" t="s">
        <v>11</v>
      </c>
      <c r="C103" s="115" t="s">
        <v>12</v>
      </c>
      <c r="D103" s="115">
        <v>7</v>
      </c>
      <c r="E103" s="115">
        <v>2.4</v>
      </c>
      <c r="F103" s="115">
        <v>2.4</v>
      </c>
      <c r="G103" s="115">
        <v>0.25</v>
      </c>
      <c r="H103" s="12">
        <f t="shared" ref="H103:H107" si="14">+D103*2*(E103+F103)*G103</f>
        <v>16.8</v>
      </c>
    </row>
    <row r="104" spans="1:9">
      <c r="B104" s="4" t="s">
        <v>13</v>
      </c>
      <c r="C104" s="115" t="s">
        <v>14</v>
      </c>
      <c r="D104" s="115">
        <v>4</v>
      </c>
      <c r="E104" s="115">
        <v>2</v>
      </c>
      <c r="F104" s="115">
        <v>2</v>
      </c>
      <c r="G104" s="115">
        <v>0.25</v>
      </c>
      <c r="H104" s="12">
        <f t="shared" si="14"/>
        <v>8</v>
      </c>
    </row>
    <row r="105" spans="1:9">
      <c r="B105" s="4" t="s">
        <v>15</v>
      </c>
      <c r="C105" s="115" t="s">
        <v>219</v>
      </c>
      <c r="D105" s="115">
        <v>2</v>
      </c>
      <c r="E105" s="115">
        <v>1.5</v>
      </c>
      <c r="F105" s="115">
        <v>3.3</v>
      </c>
      <c r="G105" s="115">
        <v>0.5</v>
      </c>
      <c r="H105" s="12">
        <f t="shared" si="14"/>
        <v>9.6</v>
      </c>
    </row>
    <row r="106" spans="1:9">
      <c r="B106" s="4" t="s">
        <v>16</v>
      </c>
      <c r="C106" s="115"/>
      <c r="D106" s="115">
        <v>2</v>
      </c>
      <c r="E106" s="115">
        <v>2</v>
      </c>
      <c r="F106" s="115">
        <v>2</v>
      </c>
      <c r="G106" s="115">
        <v>0.5</v>
      </c>
      <c r="H106" s="12">
        <f t="shared" si="14"/>
        <v>8</v>
      </c>
    </row>
    <row r="107" spans="1:9">
      <c r="B107" s="4" t="s">
        <v>17</v>
      </c>
      <c r="C107" s="115" t="s">
        <v>129</v>
      </c>
      <c r="D107" s="115">
        <v>2</v>
      </c>
      <c r="E107" s="115">
        <v>1.5</v>
      </c>
      <c r="F107" s="115">
        <v>1.5</v>
      </c>
      <c r="G107" s="115">
        <v>0.3</v>
      </c>
      <c r="H107" s="12">
        <f t="shared" si="14"/>
        <v>3.5999999999999996</v>
      </c>
    </row>
    <row r="108" spans="1:9">
      <c r="B108" s="4" t="s">
        <v>18</v>
      </c>
      <c r="C108" s="115" t="s">
        <v>130</v>
      </c>
      <c r="D108" s="115">
        <v>2</v>
      </c>
      <c r="E108" s="115">
        <v>1.8</v>
      </c>
      <c r="F108" s="115">
        <v>1.8</v>
      </c>
      <c r="G108" s="115">
        <v>0.25</v>
      </c>
      <c r="H108" s="12">
        <f t="shared" ref="H108" si="15">+D108*2*(E108+F108)*G108</f>
        <v>3.6</v>
      </c>
    </row>
    <row r="109" spans="1:9">
      <c r="B109" s="51"/>
      <c r="C109" s="6"/>
      <c r="H109" s="9"/>
    </row>
    <row r="110" spans="1:9">
      <c r="B110" s="51"/>
      <c r="C110" s="6" t="s">
        <v>347</v>
      </c>
      <c r="H110" s="9"/>
    </row>
    <row r="111" spans="1:9">
      <c r="B111" s="142" t="s">
        <v>25</v>
      </c>
      <c r="C111" s="6" t="s">
        <v>50</v>
      </c>
      <c r="D111" s="143" t="s">
        <v>6</v>
      </c>
      <c r="E111" s="143" t="s">
        <v>7</v>
      </c>
      <c r="F111" s="143" t="s">
        <v>8</v>
      </c>
      <c r="G111" s="142" t="s">
        <v>46</v>
      </c>
      <c r="H111" s="142" t="s">
        <v>123</v>
      </c>
    </row>
    <row r="112" spans="1:9">
      <c r="B112" s="4" t="s">
        <v>9</v>
      </c>
      <c r="C112" t="s">
        <v>242</v>
      </c>
      <c r="D112" s="147">
        <v>2</v>
      </c>
      <c r="E112" s="147">
        <v>0.5</v>
      </c>
      <c r="F112" s="147">
        <v>0.3</v>
      </c>
      <c r="G112" s="147">
        <v>1.5</v>
      </c>
      <c r="H112" s="10">
        <f t="shared" ref="H112:H130" si="16">+D112*G112*2*(E112+F112)</f>
        <v>4.8000000000000007</v>
      </c>
    </row>
    <row r="113" spans="2:8">
      <c r="B113" s="4" t="s">
        <v>11</v>
      </c>
      <c r="D113" s="147">
        <v>1</v>
      </c>
      <c r="E113" s="147">
        <v>0.5</v>
      </c>
      <c r="F113" s="147">
        <v>0.3</v>
      </c>
      <c r="G113" s="147">
        <v>1.5</v>
      </c>
      <c r="H113" s="10">
        <f t="shared" si="16"/>
        <v>2.4000000000000004</v>
      </c>
    </row>
    <row r="114" spans="2:8">
      <c r="B114" s="4" t="s">
        <v>13</v>
      </c>
      <c r="D114" s="147">
        <v>1</v>
      </c>
      <c r="E114" s="147">
        <v>0.5</v>
      </c>
      <c r="F114" s="147">
        <v>0.3</v>
      </c>
      <c r="G114" s="147">
        <v>1.5</v>
      </c>
      <c r="H114" s="10">
        <f t="shared" si="16"/>
        <v>2.4000000000000004</v>
      </c>
    </row>
    <row r="115" spans="2:8">
      <c r="B115" s="4" t="s">
        <v>15</v>
      </c>
      <c r="C115" t="s">
        <v>502</v>
      </c>
      <c r="D115" s="147">
        <v>1</v>
      </c>
      <c r="E115" s="147">
        <v>0.45</v>
      </c>
      <c r="F115" s="147">
        <v>0.23</v>
      </c>
      <c r="G115" s="147">
        <v>1.5</v>
      </c>
      <c r="H115" s="10">
        <f t="shared" ref="H115" si="17">+D115*G115*2*(E115+F115)</f>
        <v>2.04</v>
      </c>
    </row>
    <row r="116" spans="2:8">
      <c r="B116" s="4" t="s">
        <v>16</v>
      </c>
      <c r="C116" t="s">
        <v>243</v>
      </c>
      <c r="D116" s="147">
        <v>1</v>
      </c>
      <c r="E116" s="147">
        <v>0.5</v>
      </c>
      <c r="F116" s="147">
        <v>0.3</v>
      </c>
      <c r="G116" s="147">
        <v>1.5</v>
      </c>
      <c r="H116" s="10">
        <f t="shared" si="16"/>
        <v>2.4000000000000004</v>
      </c>
    </row>
    <row r="117" spans="2:8">
      <c r="B117" s="4" t="s">
        <v>17</v>
      </c>
      <c r="D117" s="147">
        <v>3</v>
      </c>
      <c r="E117" s="147">
        <v>0.5</v>
      </c>
      <c r="F117" s="147">
        <v>0.3</v>
      </c>
      <c r="G117" s="147">
        <v>1.5</v>
      </c>
      <c r="H117" s="10">
        <f t="shared" si="16"/>
        <v>7.2</v>
      </c>
    </row>
    <row r="118" spans="2:8">
      <c r="B118" s="4" t="s">
        <v>18</v>
      </c>
      <c r="C118" t="s">
        <v>244</v>
      </c>
      <c r="D118" s="147">
        <v>1</v>
      </c>
      <c r="E118" s="147">
        <v>0.45</v>
      </c>
      <c r="F118" s="147">
        <v>0.23</v>
      </c>
      <c r="G118" s="147">
        <v>1.5</v>
      </c>
      <c r="H118" s="10">
        <f t="shared" si="16"/>
        <v>2.04</v>
      </c>
    </row>
    <row r="119" spans="2:8">
      <c r="B119" s="4" t="s">
        <v>19</v>
      </c>
      <c r="C119" t="s">
        <v>245</v>
      </c>
      <c r="D119" s="147">
        <v>1</v>
      </c>
      <c r="E119" s="147">
        <v>0.23</v>
      </c>
      <c r="F119" s="147">
        <v>0.23</v>
      </c>
      <c r="G119" s="147">
        <v>1.5</v>
      </c>
      <c r="H119" s="10">
        <f t="shared" si="16"/>
        <v>1.3800000000000001</v>
      </c>
    </row>
    <row r="120" spans="2:8">
      <c r="B120" s="4" t="s">
        <v>20</v>
      </c>
      <c r="C120" t="s">
        <v>246</v>
      </c>
      <c r="D120" s="147">
        <v>1</v>
      </c>
      <c r="E120" s="147">
        <v>0.3</v>
      </c>
      <c r="F120" s="147">
        <v>0.3</v>
      </c>
      <c r="G120" s="147">
        <v>1.5</v>
      </c>
      <c r="H120" s="10">
        <f t="shared" si="16"/>
        <v>1.7999999999999998</v>
      </c>
    </row>
    <row r="121" spans="2:8">
      <c r="B121" s="4" t="s">
        <v>21</v>
      </c>
      <c r="C121" t="s">
        <v>247</v>
      </c>
      <c r="D121" s="147">
        <v>3</v>
      </c>
      <c r="E121" s="147">
        <v>0.5</v>
      </c>
      <c r="F121" s="147">
        <v>0.3</v>
      </c>
      <c r="G121" s="147">
        <v>1.5</v>
      </c>
      <c r="H121" s="10">
        <f t="shared" si="16"/>
        <v>7.2</v>
      </c>
    </row>
    <row r="122" spans="2:8">
      <c r="B122" s="4" t="s">
        <v>22</v>
      </c>
      <c r="C122" t="s">
        <v>161</v>
      </c>
      <c r="D122" s="147">
        <v>1</v>
      </c>
      <c r="E122" s="147">
        <v>0.3</v>
      </c>
      <c r="F122" s="147">
        <v>0.3</v>
      </c>
      <c r="G122" s="147">
        <v>1.5</v>
      </c>
      <c r="H122" s="10">
        <f t="shared" si="16"/>
        <v>1.7999999999999998</v>
      </c>
    </row>
    <row r="123" spans="2:8">
      <c r="B123" s="4" t="s">
        <v>23</v>
      </c>
      <c r="C123" t="s">
        <v>162</v>
      </c>
      <c r="D123" s="147">
        <v>1</v>
      </c>
      <c r="E123" s="147">
        <v>0.45</v>
      </c>
      <c r="F123" s="147">
        <v>0.23</v>
      </c>
      <c r="G123" s="147">
        <v>1.8</v>
      </c>
      <c r="H123" s="10">
        <f t="shared" si="16"/>
        <v>2.4480000000000004</v>
      </c>
    </row>
    <row r="124" spans="2:8">
      <c r="B124" s="4" t="s">
        <v>29</v>
      </c>
      <c r="C124" t="s">
        <v>248</v>
      </c>
      <c r="D124" s="147">
        <v>1</v>
      </c>
      <c r="E124" s="147">
        <v>0.23</v>
      </c>
      <c r="F124" s="147">
        <v>0.23</v>
      </c>
      <c r="G124" s="147">
        <v>1.8</v>
      </c>
      <c r="H124" s="10">
        <f t="shared" si="16"/>
        <v>1.6560000000000001</v>
      </c>
    </row>
    <row r="125" spans="2:8">
      <c r="B125" s="4" t="s">
        <v>30</v>
      </c>
      <c r="C125" t="s">
        <v>163</v>
      </c>
      <c r="D125" s="147">
        <v>1</v>
      </c>
      <c r="E125" s="147">
        <v>0.5</v>
      </c>
      <c r="F125" s="147">
        <v>0.3</v>
      </c>
      <c r="G125" s="147">
        <v>1.8</v>
      </c>
      <c r="H125" s="10">
        <f t="shared" si="16"/>
        <v>2.8800000000000003</v>
      </c>
    </row>
    <row r="126" spans="2:8">
      <c r="B126" s="4" t="s">
        <v>31</v>
      </c>
      <c r="D126" s="147">
        <v>3</v>
      </c>
      <c r="E126" s="147">
        <v>0.5</v>
      </c>
      <c r="F126" s="147">
        <v>0.3</v>
      </c>
      <c r="G126" s="147">
        <v>1.8</v>
      </c>
      <c r="H126" s="10">
        <f t="shared" si="16"/>
        <v>8.64</v>
      </c>
    </row>
    <row r="127" spans="2:8">
      <c r="B127" s="4" t="s">
        <v>32</v>
      </c>
      <c r="C127" t="s">
        <v>249</v>
      </c>
      <c r="D127" s="147">
        <v>2</v>
      </c>
      <c r="E127" s="147">
        <v>0.5</v>
      </c>
      <c r="F127" s="147">
        <v>0.3</v>
      </c>
      <c r="G127" s="147">
        <v>1.8</v>
      </c>
      <c r="H127" s="10">
        <f t="shared" si="16"/>
        <v>5.7600000000000007</v>
      </c>
    </row>
    <row r="128" spans="2:8">
      <c r="B128" s="4" t="s">
        <v>33</v>
      </c>
      <c r="D128" s="147">
        <v>1</v>
      </c>
      <c r="E128" s="147">
        <v>0.5</v>
      </c>
      <c r="F128" s="147">
        <v>0.3</v>
      </c>
      <c r="G128" s="147">
        <v>1.8</v>
      </c>
      <c r="H128" s="10">
        <f t="shared" si="16"/>
        <v>2.8800000000000003</v>
      </c>
    </row>
    <row r="129" spans="1:8">
      <c r="B129" s="4" t="s">
        <v>34</v>
      </c>
      <c r="D129" s="147">
        <v>1</v>
      </c>
      <c r="E129" s="147">
        <v>0.5</v>
      </c>
      <c r="F129" s="147">
        <v>0.3</v>
      </c>
      <c r="G129" s="147">
        <v>1.8</v>
      </c>
      <c r="H129" s="10">
        <f t="shared" si="16"/>
        <v>2.8800000000000003</v>
      </c>
    </row>
    <row r="130" spans="1:8">
      <c r="B130" s="4" t="s">
        <v>35</v>
      </c>
      <c r="C130" t="s">
        <v>505</v>
      </c>
      <c r="D130" s="147">
        <v>1</v>
      </c>
      <c r="E130" s="147">
        <v>0.45</v>
      </c>
      <c r="F130" s="147">
        <v>0.23</v>
      </c>
      <c r="G130" s="147">
        <v>1.8</v>
      </c>
      <c r="H130" s="10">
        <f t="shared" si="16"/>
        <v>2.4480000000000004</v>
      </c>
    </row>
    <row r="132" spans="1:8">
      <c r="B132" s="115"/>
      <c r="C132" s="116" t="s">
        <v>552</v>
      </c>
      <c r="H132" s="12">
        <f>SUM(H102:H131)</f>
        <v>129.65200000000002</v>
      </c>
    </row>
    <row r="133" spans="1:8">
      <c r="B133" s="115"/>
      <c r="C133" t="s">
        <v>689</v>
      </c>
      <c r="H133" s="10">
        <f>+H132*0.1</f>
        <v>12.965200000000003</v>
      </c>
    </row>
    <row r="134" spans="1:8">
      <c r="B134" s="115"/>
      <c r="C134" s="97" t="s">
        <v>551</v>
      </c>
      <c r="H134" s="9">
        <f>SUM(H132:H133)</f>
        <v>142.61720000000003</v>
      </c>
    </row>
    <row r="135" spans="1:8">
      <c r="B135" s="115"/>
      <c r="C135" s="97"/>
      <c r="H135" s="9"/>
    </row>
    <row r="136" spans="1:8">
      <c r="A136" s="219" t="s">
        <v>348</v>
      </c>
      <c r="B136" s="118"/>
      <c r="C136" s="6" t="s">
        <v>542</v>
      </c>
    </row>
    <row r="137" spans="1:8">
      <c r="C137" s="6" t="s">
        <v>70</v>
      </c>
      <c r="D137" s="6"/>
    </row>
    <row r="138" spans="1:8">
      <c r="B138" s="98" t="s">
        <v>63</v>
      </c>
      <c r="C138" s="95" t="s">
        <v>159</v>
      </c>
      <c r="D138" s="17" t="s">
        <v>64</v>
      </c>
      <c r="E138" s="17" t="s">
        <v>7</v>
      </c>
      <c r="F138" s="17" t="s">
        <v>8</v>
      </c>
      <c r="G138" s="126" t="s">
        <v>46</v>
      </c>
      <c r="H138" s="48" t="s">
        <v>123</v>
      </c>
    </row>
    <row r="139" spans="1:8">
      <c r="B139" s="13" t="s">
        <v>9</v>
      </c>
      <c r="C139" s="128" t="s">
        <v>156</v>
      </c>
      <c r="D139" s="115">
        <v>2</v>
      </c>
      <c r="E139" s="128">
        <v>1.5</v>
      </c>
      <c r="F139" s="128">
        <v>1.5</v>
      </c>
      <c r="H139" s="10">
        <f>F139*E139*D139</f>
        <v>4.5</v>
      </c>
    </row>
    <row r="140" spans="1:8">
      <c r="B140" s="13" t="s">
        <v>11</v>
      </c>
      <c r="C140" s="128" t="s">
        <v>250</v>
      </c>
      <c r="D140" s="115">
        <v>2</v>
      </c>
      <c r="E140" s="128">
        <v>6</v>
      </c>
      <c r="F140" s="128">
        <v>4.7300000000000004</v>
      </c>
      <c r="H140" s="10">
        <f t="shared" ref="H140:H149" si="18">F140*E140*D140</f>
        <v>56.760000000000005</v>
      </c>
    </row>
    <row r="141" spans="1:8">
      <c r="B141" s="13" t="s">
        <v>13</v>
      </c>
      <c r="C141" s="128" t="s">
        <v>157</v>
      </c>
      <c r="D141" s="115">
        <v>2</v>
      </c>
      <c r="E141" s="128">
        <v>1.5</v>
      </c>
      <c r="F141" s="128">
        <v>3</v>
      </c>
      <c r="H141" s="10">
        <f t="shared" si="18"/>
        <v>9</v>
      </c>
    </row>
    <row r="142" spans="1:8">
      <c r="B142" s="13" t="s">
        <v>15</v>
      </c>
      <c r="C142" s="128" t="s">
        <v>158</v>
      </c>
      <c r="D142" s="115">
        <v>2</v>
      </c>
      <c r="E142" s="128">
        <v>6</v>
      </c>
      <c r="F142" s="128">
        <v>2.6</v>
      </c>
      <c r="H142" s="10">
        <f t="shared" si="18"/>
        <v>31.200000000000003</v>
      </c>
    </row>
    <row r="143" spans="1:8">
      <c r="B143" s="13" t="s">
        <v>16</v>
      </c>
      <c r="C143" s="128"/>
      <c r="D143" s="115">
        <v>1</v>
      </c>
      <c r="E143" s="128">
        <v>4.5</v>
      </c>
      <c r="F143" s="128">
        <v>2.6</v>
      </c>
      <c r="H143" s="10">
        <f t="shared" si="18"/>
        <v>11.700000000000001</v>
      </c>
    </row>
    <row r="144" spans="1:8">
      <c r="B144" s="13" t="s">
        <v>17</v>
      </c>
      <c r="C144" s="128" t="s">
        <v>251</v>
      </c>
      <c r="D144" s="115">
        <v>2</v>
      </c>
      <c r="E144" s="128">
        <v>6</v>
      </c>
      <c r="F144" s="128">
        <v>4.5</v>
      </c>
      <c r="H144" s="10">
        <f t="shared" si="18"/>
        <v>54</v>
      </c>
    </row>
    <row r="145" spans="2:8">
      <c r="B145" s="13" t="s">
        <v>18</v>
      </c>
      <c r="C145" s="128"/>
      <c r="D145" s="115">
        <v>1</v>
      </c>
      <c r="E145" s="128">
        <v>4.5</v>
      </c>
      <c r="F145" s="128">
        <v>4.5</v>
      </c>
      <c r="H145" s="10">
        <f t="shared" si="18"/>
        <v>20.25</v>
      </c>
    </row>
    <row r="146" spans="2:8">
      <c r="B146" s="13" t="s">
        <v>19</v>
      </c>
      <c r="C146" s="128"/>
      <c r="D146" s="115">
        <v>1</v>
      </c>
      <c r="E146" s="128">
        <v>1.5</v>
      </c>
      <c r="F146" s="128">
        <v>4.5</v>
      </c>
      <c r="H146" s="10">
        <f t="shared" si="18"/>
        <v>6.75</v>
      </c>
    </row>
    <row r="147" spans="2:8">
      <c r="B147" s="13" t="s">
        <v>20</v>
      </c>
      <c r="C147" s="128" t="s">
        <v>252</v>
      </c>
      <c r="D147" s="115">
        <v>1</v>
      </c>
      <c r="E147" s="128">
        <v>5.12</v>
      </c>
      <c r="F147" s="128">
        <v>1</v>
      </c>
      <c r="H147" s="10">
        <f t="shared" si="18"/>
        <v>5.12</v>
      </c>
    </row>
    <row r="148" spans="2:8">
      <c r="B148" s="13" t="s">
        <v>21</v>
      </c>
      <c r="C148" s="128"/>
      <c r="D148" s="115">
        <v>2</v>
      </c>
      <c r="E148" s="128">
        <v>2.7349999999999999</v>
      </c>
      <c r="F148" s="128">
        <v>1.25</v>
      </c>
      <c r="H148" s="10">
        <f t="shared" si="18"/>
        <v>6.8374999999999995</v>
      </c>
    </row>
    <row r="149" spans="2:8">
      <c r="B149" s="13" t="s">
        <v>22</v>
      </c>
      <c r="C149" s="128"/>
      <c r="D149" s="115">
        <v>1</v>
      </c>
      <c r="E149" s="128">
        <v>4.66</v>
      </c>
      <c r="F149" s="128">
        <v>1.57</v>
      </c>
      <c r="H149" s="10">
        <f t="shared" si="18"/>
        <v>7.3162000000000003</v>
      </c>
    </row>
    <row r="150" spans="2:8">
      <c r="B150" s="13"/>
      <c r="C150" s="147"/>
      <c r="D150" s="115"/>
      <c r="E150" s="147"/>
      <c r="F150" s="147"/>
      <c r="H150" s="10"/>
    </row>
    <row r="151" spans="2:8">
      <c r="B151" s="13"/>
      <c r="C151" s="128"/>
      <c r="D151" s="128"/>
      <c r="E151" s="128"/>
      <c r="F151" s="128"/>
      <c r="H151" s="10"/>
    </row>
    <row r="152" spans="2:8">
      <c r="C152" s="6" t="s">
        <v>170</v>
      </c>
      <c r="D152" s="6"/>
    </row>
    <row r="153" spans="2:8">
      <c r="B153" s="98" t="s">
        <v>63</v>
      </c>
      <c r="C153" s="95" t="s">
        <v>159</v>
      </c>
      <c r="D153" s="92" t="s">
        <v>64</v>
      </c>
      <c r="E153" s="92" t="s">
        <v>7</v>
      </c>
      <c r="F153" s="92" t="s">
        <v>8</v>
      </c>
      <c r="G153" s="126" t="s">
        <v>46</v>
      </c>
      <c r="H153" s="92" t="s">
        <v>123</v>
      </c>
    </row>
    <row r="154" spans="2:8">
      <c r="B154" s="13" t="s">
        <v>9</v>
      </c>
      <c r="C154" s="128" t="s">
        <v>156</v>
      </c>
      <c r="D154" s="115">
        <v>2</v>
      </c>
      <c r="E154" s="128">
        <v>1.5</v>
      </c>
      <c r="F154" s="128">
        <v>1.5</v>
      </c>
      <c r="H154" s="10">
        <f>F154*E154*D154</f>
        <v>4.5</v>
      </c>
    </row>
    <row r="155" spans="2:8">
      <c r="B155" s="13" t="s">
        <v>11</v>
      </c>
      <c r="C155" s="128" t="s">
        <v>250</v>
      </c>
      <c r="D155" s="115">
        <v>2</v>
      </c>
      <c r="E155" s="128">
        <v>6</v>
      </c>
      <c r="F155" s="128">
        <v>4.7300000000000004</v>
      </c>
      <c r="H155" s="10">
        <f t="shared" ref="H155:H161" si="19">F155*E155*D155</f>
        <v>56.760000000000005</v>
      </c>
    </row>
    <row r="156" spans="2:8">
      <c r="B156" s="13" t="s">
        <v>13</v>
      </c>
      <c r="C156" s="128" t="s">
        <v>157</v>
      </c>
      <c r="D156" s="115">
        <v>2</v>
      </c>
      <c r="E156" s="128">
        <v>1.5</v>
      </c>
      <c r="F156" s="128">
        <v>3</v>
      </c>
      <c r="H156" s="10">
        <f t="shared" si="19"/>
        <v>9</v>
      </c>
    </row>
    <row r="157" spans="2:8">
      <c r="B157" s="13" t="s">
        <v>15</v>
      </c>
      <c r="C157" s="128" t="s">
        <v>158</v>
      </c>
      <c r="D157" s="115">
        <v>2</v>
      </c>
      <c r="E157" s="128">
        <v>6</v>
      </c>
      <c r="F157" s="128">
        <v>2.6</v>
      </c>
      <c r="H157" s="10">
        <f t="shared" si="19"/>
        <v>31.200000000000003</v>
      </c>
    </row>
    <row r="158" spans="2:8">
      <c r="B158" s="13" t="s">
        <v>16</v>
      </c>
      <c r="C158" s="128"/>
      <c r="D158" s="115">
        <v>1</v>
      </c>
      <c r="E158" s="128">
        <v>4.5</v>
      </c>
      <c r="F158" s="128">
        <v>2.6</v>
      </c>
      <c r="H158" s="10">
        <f t="shared" si="19"/>
        <v>11.700000000000001</v>
      </c>
    </row>
    <row r="159" spans="2:8">
      <c r="B159" s="13" t="s">
        <v>17</v>
      </c>
      <c r="C159" s="128" t="s">
        <v>251</v>
      </c>
      <c r="D159" s="115">
        <v>2</v>
      </c>
      <c r="E159" s="128">
        <v>6</v>
      </c>
      <c r="F159" s="128">
        <v>4.5</v>
      </c>
      <c r="H159" s="10">
        <f t="shared" si="19"/>
        <v>54</v>
      </c>
    </row>
    <row r="160" spans="2:8">
      <c r="B160" s="13" t="s">
        <v>18</v>
      </c>
      <c r="C160" s="128"/>
      <c r="D160" s="115">
        <v>1</v>
      </c>
      <c r="E160" s="128">
        <v>4.5</v>
      </c>
      <c r="F160" s="128">
        <v>4.5</v>
      </c>
      <c r="H160" s="10">
        <f t="shared" si="19"/>
        <v>20.25</v>
      </c>
    </row>
    <row r="161" spans="2:8">
      <c r="B161" s="13" t="s">
        <v>19</v>
      </c>
      <c r="C161" s="128"/>
      <c r="D161" s="115">
        <v>1</v>
      </c>
      <c r="E161" s="128">
        <v>1.5</v>
      </c>
      <c r="F161" s="128">
        <v>4.5</v>
      </c>
      <c r="H161" s="10">
        <f t="shared" si="19"/>
        <v>6.75</v>
      </c>
    </row>
    <row r="162" spans="2:8">
      <c r="B162" s="115"/>
      <c r="C162" s="6" t="s">
        <v>503</v>
      </c>
      <c r="D162" s="6"/>
    </row>
    <row r="163" spans="2:8">
      <c r="B163" s="155" t="s">
        <v>63</v>
      </c>
      <c r="C163" s="154" t="s">
        <v>159</v>
      </c>
      <c r="D163" s="155" t="s">
        <v>64</v>
      </c>
      <c r="E163" s="155" t="s">
        <v>7</v>
      </c>
      <c r="F163" s="155" t="s">
        <v>8</v>
      </c>
      <c r="G163" s="155" t="s">
        <v>46</v>
      </c>
      <c r="H163" s="155" t="s">
        <v>123</v>
      </c>
    </row>
    <row r="164" spans="2:8">
      <c r="B164" s="13" t="s">
        <v>9</v>
      </c>
      <c r="C164" s="147" t="s">
        <v>156</v>
      </c>
      <c r="D164" s="115">
        <v>2</v>
      </c>
      <c r="E164" s="147">
        <v>1.5</v>
      </c>
      <c r="F164" s="147">
        <v>1.5</v>
      </c>
      <c r="H164" s="10">
        <f>F164*E164*D164</f>
        <v>4.5</v>
      </c>
    </row>
    <row r="165" spans="2:8">
      <c r="B165" s="13" t="s">
        <v>11</v>
      </c>
      <c r="C165" s="147" t="s">
        <v>157</v>
      </c>
      <c r="D165" s="115">
        <v>2</v>
      </c>
      <c r="E165" s="147">
        <v>1.5</v>
      </c>
      <c r="F165" s="147">
        <v>3</v>
      </c>
      <c r="H165" s="10">
        <f t="shared" ref="H165" si="20">F165*E165*D165</f>
        <v>9</v>
      </c>
    </row>
    <row r="166" spans="2:8">
      <c r="B166" s="13"/>
      <c r="C166" s="147"/>
      <c r="D166" s="115"/>
      <c r="E166" s="147"/>
      <c r="F166" s="147"/>
      <c r="H166" s="10"/>
    </row>
    <row r="167" spans="2:8">
      <c r="B167" s="143"/>
      <c r="C167" s="6" t="s">
        <v>67</v>
      </c>
    </row>
    <row r="168" spans="2:8">
      <c r="B168" s="143"/>
      <c r="C168" s="6" t="s">
        <v>173</v>
      </c>
    </row>
    <row r="169" spans="2:8">
      <c r="B169" s="115"/>
      <c r="C169" s="6" t="s">
        <v>168</v>
      </c>
      <c r="D169" s="115"/>
      <c r="E169" s="10"/>
      <c r="F169" s="115"/>
    </row>
    <row r="170" spans="2:8">
      <c r="B170" s="115"/>
      <c r="C170" t="s">
        <v>65</v>
      </c>
      <c r="D170" s="115">
        <v>2</v>
      </c>
      <c r="E170" s="115">
        <v>1.5</v>
      </c>
      <c r="F170" s="115">
        <v>1.5</v>
      </c>
      <c r="H170" s="115">
        <f t="shared" ref="H170" si="21">+F170*E170*D170</f>
        <v>4.5</v>
      </c>
    </row>
    <row r="171" spans="2:8">
      <c r="B171" s="115"/>
      <c r="D171" s="115"/>
      <c r="E171" s="115"/>
      <c r="F171" s="10"/>
      <c r="H171" s="115"/>
    </row>
    <row r="172" spans="2:8">
      <c r="B172" s="143"/>
      <c r="C172" s="6" t="s">
        <v>174</v>
      </c>
    </row>
    <row r="173" spans="2:8">
      <c r="B173" s="115"/>
      <c r="C173" s="6" t="s">
        <v>168</v>
      </c>
      <c r="D173" s="115"/>
      <c r="E173" s="10"/>
      <c r="F173" s="115"/>
    </row>
    <row r="174" spans="2:8">
      <c r="B174" s="115"/>
      <c r="C174" t="s">
        <v>65</v>
      </c>
      <c r="D174" s="115">
        <v>2</v>
      </c>
      <c r="E174" s="115">
        <v>1.5</v>
      </c>
      <c r="F174" s="115">
        <v>1.5</v>
      </c>
      <c r="H174" s="115">
        <f t="shared" ref="H174" si="22">+F174*E174*D174</f>
        <v>4.5</v>
      </c>
    </row>
    <row r="175" spans="2:8">
      <c r="B175" s="115"/>
      <c r="C175" s="6"/>
      <c r="D175" s="115"/>
      <c r="E175" s="10"/>
      <c r="F175" s="115"/>
      <c r="H175" s="115"/>
    </row>
    <row r="176" spans="2:8">
      <c r="C176" s="116" t="s">
        <v>552</v>
      </c>
      <c r="H176" s="9">
        <f>SUM(H139:H175)</f>
        <v>430.09370000000001</v>
      </c>
    </row>
    <row r="177" spans="1:8">
      <c r="C177" t="s">
        <v>689</v>
      </c>
      <c r="H177" s="10">
        <f>+H176*0.1</f>
        <v>43.009370000000004</v>
      </c>
    </row>
    <row r="178" spans="1:8">
      <c r="B178" s="115"/>
      <c r="C178" s="97" t="s">
        <v>551</v>
      </c>
      <c r="D178" s="115"/>
      <c r="E178" s="147"/>
      <c r="F178" s="147"/>
      <c r="H178" s="9">
        <f>SUM(H176:H177)</f>
        <v>473.10307</v>
      </c>
    </row>
    <row r="179" spans="1:8">
      <c r="B179" s="115"/>
      <c r="C179" s="97"/>
      <c r="D179" s="115"/>
      <c r="E179" s="147"/>
      <c r="F179" s="147"/>
      <c r="H179" s="9"/>
    </row>
    <row r="180" spans="1:8">
      <c r="A180" s="218" t="s">
        <v>533</v>
      </c>
      <c r="B180" s="118"/>
      <c r="C180" s="6" t="s">
        <v>66</v>
      </c>
      <c r="H180" s="9"/>
    </row>
    <row r="181" spans="1:8">
      <c r="A181" s="218"/>
      <c r="C181" s="6" t="s">
        <v>543</v>
      </c>
    </row>
    <row r="182" spans="1:8">
      <c r="B182" s="98" t="s">
        <v>25</v>
      </c>
      <c r="C182" s="6" t="s">
        <v>50</v>
      </c>
      <c r="D182" s="73" t="s">
        <v>6</v>
      </c>
      <c r="E182" s="16" t="s">
        <v>7</v>
      </c>
      <c r="F182" s="16" t="s">
        <v>8</v>
      </c>
      <c r="G182" s="126" t="s">
        <v>46</v>
      </c>
      <c r="H182" s="48" t="s">
        <v>123</v>
      </c>
    </row>
    <row r="183" spans="1:8">
      <c r="B183" s="4" t="s">
        <v>9</v>
      </c>
      <c r="C183" t="s">
        <v>242</v>
      </c>
      <c r="D183" s="128">
        <v>2</v>
      </c>
      <c r="E183" s="128">
        <v>0.5</v>
      </c>
      <c r="F183" s="128">
        <v>0.3</v>
      </c>
      <c r="G183" s="128">
        <v>10</v>
      </c>
      <c r="H183" s="10">
        <f t="shared" ref="H183:H199" si="23">+D183*G183*2*(E183+F183)</f>
        <v>32</v>
      </c>
    </row>
    <row r="184" spans="1:8">
      <c r="B184" s="4" t="s">
        <v>11</v>
      </c>
      <c r="D184" s="128">
        <v>1</v>
      </c>
      <c r="E184" s="128">
        <v>0.5</v>
      </c>
      <c r="F184" s="128">
        <v>0.3</v>
      </c>
      <c r="G184" s="128">
        <v>12</v>
      </c>
      <c r="H184" s="10">
        <f t="shared" si="23"/>
        <v>19.200000000000003</v>
      </c>
    </row>
    <row r="185" spans="1:8">
      <c r="B185" s="4" t="s">
        <v>13</v>
      </c>
      <c r="D185" s="128">
        <v>1</v>
      </c>
      <c r="E185" s="128">
        <v>0.5</v>
      </c>
      <c r="F185" s="128">
        <v>0.3</v>
      </c>
      <c r="G185" s="128">
        <v>7</v>
      </c>
      <c r="H185" s="10">
        <f t="shared" si="23"/>
        <v>11.200000000000001</v>
      </c>
    </row>
    <row r="186" spans="1:8">
      <c r="B186" s="4" t="s">
        <v>15</v>
      </c>
      <c r="C186" t="s">
        <v>502</v>
      </c>
      <c r="D186" s="147">
        <v>1</v>
      </c>
      <c r="E186" s="147">
        <v>0.45</v>
      </c>
      <c r="F186" s="147">
        <v>0.23</v>
      </c>
      <c r="G186" s="147">
        <v>7</v>
      </c>
      <c r="H186" s="10">
        <f t="shared" si="23"/>
        <v>9.5200000000000014</v>
      </c>
    </row>
    <row r="187" spans="1:8">
      <c r="B187" s="4" t="s">
        <v>16</v>
      </c>
      <c r="C187" t="s">
        <v>243</v>
      </c>
      <c r="D187" s="128">
        <v>1</v>
      </c>
      <c r="E187" s="128">
        <v>0.5</v>
      </c>
      <c r="F187" s="128">
        <v>0.3</v>
      </c>
      <c r="G187" s="128">
        <v>12</v>
      </c>
      <c r="H187" s="10">
        <f t="shared" si="23"/>
        <v>19.200000000000003</v>
      </c>
    </row>
    <row r="188" spans="1:8">
      <c r="B188" s="4" t="s">
        <v>17</v>
      </c>
      <c r="D188" s="128">
        <v>3</v>
      </c>
      <c r="E188" s="128">
        <v>0.5</v>
      </c>
      <c r="F188" s="128">
        <v>0.3</v>
      </c>
      <c r="G188" s="128">
        <v>10</v>
      </c>
      <c r="H188" s="10">
        <f t="shared" si="23"/>
        <v>48</v>
      </c>
    </row>
    <row r="189" spans="1:8">
      <c r="B189" s="4" t="s">
        <v>18</v>
      </c>
      <c r="C189" t="s">
        <v>244</v>
      </c>
      <c r="D189" s="128">
        <v>1</v>
      </c>
      <c r="E189" s="128">
        <v>0.45</v>
      </c>
      <c r="F189" s="128">
        <v>0.23</v>
      </c>
      <c r="G189" s="128">
        <v>18</v>
      </c>
      <c r="H189" s="10">
        <f t="shared" si="23"/>
        <v>24.48</v>
      </c>
    </row>
    <row r="190" spans="1:8">
      <c r="B190" s="4" t="s">
        <v>19</v>
      </c>
      <c r="C190" t="s">
        <v>245</v>
      </c>
      <c r="D190" s="128">
        <v>1</v>
      </c>
      <c r="E190" s="128">
        <v>0.23</v>
      </c>
      <c r="F190" s="128">
        <v>0.23</v>
      </c>
      <c r="G190" s="128">
        <v>18</v>
      </c>
      <c r="H190" s="10">
        <f t="shared" si="23"/>
        <v>16.560000000000002</v>
      </c>
    </row>
    <row r="191" spans="1:8">
      <c r="B191" s="4" t="s">
        <v>20</v>
      </c>
      <c r="C191" t="s">
        <v>247</v>
      </c>
      <c r="D191" s="128">
        <v>3</v>
      </c>
      <c r="E191" s="128">
        <v>0.5</v>
      </c>
      <c r="F191" s="128">
        <v>0.3</v>
      </c>
      <c r="G191" s="128">
        <v>12</v>
      </c>
      <c r="H191" s="10">
        <f t="shared" si="23"/>
        <v>57.6</v>
      </c>
    </row>
    <row r="192" spans="1:8">
      <c r="B192" s="4" t="s">
        <v>21</v>
      </c>
      <c r="C192" t="s">
        <v>162</v>
      </c>
      <c r="D192" s="128">
        <v>1</v>
      </c>
      <c r="E192" s="128">
        <v>0.45</v>
      </c>
      <c r="F192" s="128">
        <v>0.23</v>
      </c>
      <c r="G192" s="128">
        <v>18</v>
      </c>
      <c r="H192" s="10">
        <f t="shared" si="23"/>
        <v>24.48</v>
      </c>
    </row>
    <row r="193" spans="1:8">
      <c r="B193" s="4" t="s">
        <v>22</v>
      </c>
      <c r="C193" t="s">
        <v>248</v>
      </c>
      <c r="D193" s="128">
        <v>1</v>
      </c>
      <c r="E193" s="128">
        <v>0.23</v>
      </c>
      <c r="F193" s="128">
        <v>0.23</v>
      </c>
      <c r="G193" s="128">
        <v>18</v>
      </c>
      <c r="H193" s="10">
        <f t="shared" si="23"/>
        <v>16.560000000000002</v>
      </c>
    </row>
    <row r="194" spans="1:8">
      <c r="B194" s="4" t="s">
        <v>23</v>
      </c>
      <c r="C194" t="s">
        <v>163</v>
      </c>
      <c r="D194" s="128">
        <v>1</v>
      </c>
      <c r="E194" s="128">
        <v>0.5</v>
      </c>
      <c r="F194" s="128">
        <v>0.3</v>
      </c>
      <c r="G194" s="128">
        <v>12</v>
      </c>
      <c r="H194" s="10">
        <f t="shared" si="23"/>
        <v>19.200000000000003</v>
      </c>
    </row>
    <row r="195" spans="1:8">
      <c r="B195" s="4" t="s">
        <v>29</v>
      </c>
      <c r="D195" s="128">
        <v>3</v>
      </c>
      <c r="E195" s="128">
        <v>0.5</v>
      </c>
      <c r="F195" s="128">
        <v>0.3</v>
      </c>
      <c r="G195" s="128">
        <v>10</v>
      </c>
      <c r="H195" s="10">
        <f t="shared" si="23"/>
        <v>48</v>
      </c>
    </row>
    <row r="196" spans="1:8">
      <c r="B196" s="4" t="s">
        <v>30</v>
      </c>
      <c r="C196" t="s">
        <v>249</v>
      </c>
      <c r="D196" s="128">
        <v>2</v>
      </c>
      <c r="E196" s="128">
        <v>0.5</v>
      </c>
      <c r="F196" s="128">
        <v>0.3</v>
      </c>
      <c r="G196" s="128">
        <v>10</v>
      </c>
      <c r="H196" s="10">
        <f t="shared" si="23"/>
        <v>32</v>
      </c>
    </row>
    <row r="197" spans="1:8">
      <c r="B197" s="4" t="s">
        <v>31</v>
      </c>
      <c r="D197" s="128">
        <v>1</v>
      </c>
      <c r="E197" s="128">
        <v>0.5</v>
      </c>
      <c r="F197" s="128">
        <v>0.3</v>
      </c>
      <c r="G197" s="128">
        <v>12</v>
      </c>
      <c r="H197" s="10">
        <f t="shared" si="23"/>
        <v>19.200000000000003</v>
      </c>
    </row>
    <row r="198" spans="1:8">
      <c r="B198" s="4" t="s">
        <v>32</v>
      </c>
      <c r="D198" s="128">
        <v>1</v>
      </c>
      <c r="E198" s="128">
        <v>0.5</v>
      </c>
      <c r="F198" s="128">
        <v>0.3</v>
      </c>
      <c r="G198" s="128">
        <v>7</v>
      </c>
      <c r="H198" s="10">
        <f t="shared" si="23"/>
        <v>11.200000000000001</v>
      </c>
    </row>
    <row r="199" spans="1:8">
      <c r="B199" s="4" t="s">
        <v>33</v>
      </c>
      <c r="C199" t="s">
        <v>505</v>
      </c>
      <c r="D199" s="147">
        <v>1</v>
      </c>
      <c r="E199" s="147">
        <v>0.45</v>
      </c>
      <c r="F199" s="147">
        <v>0.23</v>
      </c>
      <c r="G199" s="147">
        <v>7</v>
      </c>
      <c r="H199" s="10">
        <f t="shared" si="23"/>
        <v>9.5200000000000014</v>
      </c>
    </row>
    <row r="201" spans="1:8">
      <c r="C201" s="116" t="s">
        <v>552</v>
      </c>
      <c r="H201" s="12">
        <f>SUM(H183:H200)</f>
        <v>417.91999999999996</v>
      </c>
    </row>
    <row r="202" spans="1:8">
      <c r="C202" t="s">
        <v>689</v>
      </c>
      <c r="H202" s="10">
        <f>+H201*0.1</f>
        <v>41.792000000000002</v>
      </c>
    </row>
    <row r="203" spans="1:8">
      <c r="B203" s="115"/>
      <c r="C203" s="97" t="s">
        <v>551</v>
      </c>
      <c r="H203" s="9">
        <f>SUM(H201:H202)</f>
        <v>459.71199999999999</v>
      </c>
    </row>
    <row r="204" spans="1:8">
      <c r="B204" s="115"/>
      <c r="C204" s="97"/>
      <c r="H204" s="9"/>
    </row>
    <row r="205" spans="1:8">
      <c r="A205" s="218" t="s">
        <v>350</v>
      </c>
      <c r="B205" s="115"/>
      <c r="C205" s="6" t="s">
        <v>349</v>
      </c>
    </row>
    <row r="206" spans="1:8">
      <c r="B206" s="142" t="s">
        <v>25</v>
      </c>
      <c r="C206" s="6" t="s">
        <v>50</v>
      </c>
      <c r="D206" s="143" t="s">
        <v>6</v>
      </c>
      <c r="E206" s="143" t="s">
        <v>7</v>
      </c>
      <c r="F206" s="143" t="s">
        <v>8</v>
      </c>
      <c r="G206" s="142" t="s">
        <v>46</v>
      </c>
      <c r="H206" s="142" t="s">
        <v>123</v>
      </c>
    </row>
    <row r="207" spans="1:8">
      <c r="B207" s="4" t="s">
        <v>9</v>
      </c>
      <c r="C207" t="s">
        <v>246</v>
      </c>
      <c r="D207" s="147">
        <v>1</v>
      </c>
      <c r="E207" s="147">
        <v>0.3</v>
      </c>
      <c r="F207" s="147">
        <v>0.3</v>
      </c>
      <c r="G207" s="147">
        <v>4</v>
      </c>
      <c r="H207" s="10">
        <f t="shared" ref="H207:H208" si="24">+D207*G207*2*(E207+F207)</f>
        <v>4.8</v>
      </c>
    </row>
    <row r="208" spans="1:8">
      <c r="B208" s="4" t="s">
        <v>11</v>
      </c>
      <c r="C208" t="s">
        <v>161</v>
      </c>
      <c r="D208" s="147">
        <v>1</v>
      </c>
      <c r="E208" s="147">
        <v>0.3</v>
      </c>
      <c r="F208" s="147">
        <v>0.3</v>
      </c>
      <c r="G208" s="147">
        <v>4</v>
      </c>
      <c r="H208" s="10">
        <f t="shared" si="24"/>
        <v>4.8</v>
      </c>
    </row>
    <row r="209" spans="1:8">
      <c r="B209" s="4"/>
      <c r="D209" s="147"/>
      <c r="E209" s="147"/>
      <c r="F209" s="147"/>
      <c r="G209" s="147"/>
      <c r="H209" s="10"/>
    </row>
    <row r="210" spans="1:8">
      <c r="B210" s="115"/>
      <c r="C210" s="116" t="s">
        <v>552</v>
      </c>
      <c r="H210" s="12">
        <f>SUM(H207:H208)</f>
        <v>9.6</v>
      </c>
    </row>
    <row r="211" spans="1:8">
      <c r="B211" s="115"/>
      <c r="C211" t="s">
        <v>689</v>
      </c>
      <c r="H211" s="10">
        <f>+H210*0.1</f>
        <v>0.96</v>
      </c>
    </row>
    <row r="212" spans="1:8">
      <c r="B212" s="115"/>
      <c r="C212" s="97" t="s">
        <v>551</v>
      </c>
      <c r="H212" s="9">
        <f>SUM(H210:H211)</f>
        <v>10.559999999999999</v>
      </c>
    </row>
    <row r="213" spans="1:8">
      <c r="B213" s="115"/>
      <c r="C213" s="6"/>
      <c r="H213" s="9"/>
    </row>
    <row r="214" spans="1:8">
      <c r="A214" s="219" t="s">
        <v>351</v>
      </c>
      <c r="B214" s="118"/>
      <c r="C214" s="6" t="s">
        <v>67</v>
      </c>
    </row>
    <row r="215" spans="1:8">
      <c r="A215" s="219"/>
      <c r="B215" s="99"/>
      <c r="C215" s="6" t="s">
        <v>173</v>
      </c>
    </row>
    <row r="216" spans="1:8">
      <c r="B216" s="100">
        <v>1</v>
      </c>
      <c r="C216" s="6" t="s">
        <v>168</v>
      </c>
      <c r="D216" s="115"/>
      <c r="E216" s="10"/>
      <c r="F216" s="115"/>
    </row>
    <row r="217" spans="1:8">
      <c r="B217" s="115"/>
      <c r="C217" t="s">
        <v>545</v>
      </c>
      <c r="D217" s="115">
        <v>3</v>
      </c>
      <c r="E217" s="103">
        <v>1.5</v>
      </c>
      <c r="F217" s="115">
        <v>1.5</v>
      </c>
      <c r="H217" s="10">
        <f>+F217*E217*D217*1.15</f>
        <v>7.7624999999999993</v>
      </c>
    </row>
    <row r="218" spans="1:8">
      <c r="D218" s="93"/>
      <c r="E218" s="93"/>
      <c r="F218" s="10"/>
      <c r="H218" s="93"/>
    </row>
    <row r="219" spans="1:8">
      <c r="B219" s="99"/>
      <c r="C219" s="6" t="s">
        <v>174</v>
      </c>
    </row>
    <row r="220" spans="1:8">
      <c r="B220" s="100">
        <v>2</v>
      </c>
      <c r="C220" s="6" t="s">
        <v>168</v>
      </c>
      <c r="D220" s="115"/>
      <c r="E220" s="10"/>
      <c r="F220" s="115"/>
    </row>
    <row r="221" spans="1:8">
      <c r="C221" t="s">
        <v>545</v>
      </c>
      <c r="D221" s="115">
        <v>3</v>
      </c>
      <c r="E221" s="103">
        <v>1.5</v>
      </c>
      <c r="F221" s="115">
        <v>1.5</v>
      </c>
      <c r="H221" s="10">
        <f>+F221*E221*D221*1.15</f>
        <v>7.7624999999999993</v>
      </c>
    </row>
    <row r="222" spans="1:8">
      <c r="C222" s="6"/>
      <c r="D222" s="93"/>
      <c r="E222" s="10"/>
      <c r="F222" s="93"/>
      <c r="H222" s="93"/>
    </row>
    <row r="223" spans="1:8">
      <c r="C223" s="97" t="s">
        <v>551</v>
      </c>
      <c r="H223" s="9">
        <f>SUM(H217:H222)</f>
        <v>15.524999999999999</v>
      </c>
    </row>
    <row r="224" spans="1:8">
      <c r="B224" s="115"/>
      <c r="C224" s="6"/>
      <c r="H224" s="9"/>
    </row>
    <row r="225" spans="1:8">
      <c r="A225" s="219" t="s">
        <v>352</v>
      </c>
      <c r="B225" s="118"/>
      <c r="C225" s="6" t="s">
        <v>544</v>
      </c>
    </row>
    <row r="226" spans="1:8">
      <c r="B226" s="98" t="s">
        <v>24</v>
      </c>
      <c r="C226" s="6" t="s">
        <v>71</v>
      </c>
    </row>
    <row r="227" spans="1:8">
      <c r="B227" s="98" t="s">
        <v>25</v>
      </c>
      <c r="C227" s="409" t="s">
        <v>26</v>
      </c>
      <c r="D227" s="409"/>
      <c r="E227" s="17" t="s">
        <v>7</v>
      </c>
      <c r="F227" s="17" t="s">
        <v>8</v>
      </c>
      <c r="G227" s="126" t="s">
        <v>46</v>
      </c>
      <c r="H227" s="48" t="s">
        <v>123</v>
      </c>
    </row>
    <row r="228" spans="1:8">
      <c r="B228" s="4" t="s">
        <v>9</v>
      </c>
      <c r="C228" s="115" t="s">
        <v>220</v>
      </c>
      <c r="D228" s="115" t="s">
        <v>132</v>
      </c>
      <c r="E228" s="115">
        <v>5.86</v>
      </c>
      <c r="F228" s="115"/>
      <c r="G228" s="115">
        <v>0.45</v>
      </c>
      <c r="H228" s="10">
        <f t="shared" ref="H228:H268" si="25">+E228*2*(G228)</f>
        <v>5.274</v>
      </c>
    </row>
    <row r="229" spans="1:8">
      <c r="B229" s="4" t="s">
        <v>11</v>
      </c>
      <c r="C229" s="115" t="s">
        <v>132</v>
      </c>
      <c r="D229" s="115" t="s">
        <v>240</v>
      </c>
      <c r="E229" s="115">
        <v>1.4950000000000001</v>
      </c>
      <c r="F229" s="115"/>
      <c r="G229" s="115">
        <v>0.45</v>
      </c>
      <c r="H229" s="10">
        <f t="shared" si="25"/>
        <v>1.3455000000000001</v>
      </c>
    </row>
    <row r="230" spans="1:8">
      <c r="B230" s="4" t="s">
        <v>13</v>
      </c>
      <c r="C230" s="115" t="s">
        <v>138</v>
      </c>
      <c r="D230" s="115" t="s">
        <v>221</v>
      </c>
      <c r="E230" s="115">
        <v>1.4950000000000001</v>
      </c>
      <c r="F230" s="115"/>
      <c r="G230" s="115">
        <v>0.45</v>
      </c>
      <c r="H230" s="10">
        <f t="shared" si="25"/>
        <v>1.3455000000000001</v>
      </c>
    </row>
    <row r="231" spans="1:8">
      <c r="A231" s="220"/>
      <c r="B231" s="4" t="s">
        <v>15</v>
      </c>
      <c r="C231" s="115" t="s">
        <v>221</v>
      </c>
      <c r="D231" s="115" t="s">
        <v>155</v>
      </c>
      <c r="E231" s="115">
        <v>5.86</v>
      </c>
      <c r="F231" s="115"/>
      <c r="G231" s="115">
        <v>0.45</v>
      </c>
      <c r="H231" s="10">
        <f t="shared" si="25"/>
        <v>5.274</v>
      </c>
    </row>
    <row r="232" spans="1:8">
      <c r="A232" s="220"/>
      <c r="B232" s="4" t="s">
        <v>16</v>
      </c>
      <c r="C232" s="115" t="s">
        <v>136</v>
      </c>
      <c r="D232" s="115" t="s">
        <v>222</v>
      </c>
      <c r="E232" s="115">
        <v>1.4950000000000001</v>
      </c>
      <c r="F232" s="115"/>
      <c r="G232" s="115">
        <v>0.45</v>
      </c>
      <c r="H232" s="10">
        <f t="shared" si="25"/>
        <v>1.3455000000000001</v>
      </c>
    </row>
    <row r="233" spans="1:8">
      <c r="A233" s="220"/>
      <c r="B233" s="4" t="s">
        <v>17</v>
      </c>
      <c r="C233" s="115" t="s">
        <v>139</v>
      </c>
      <c r="D233" s="115" t="s">
        <v>140</v>
      </c>
      <c r="E233" s="115">
        <v>1.4950000000000001</v>
      </c>
      <c r="F233" s="115"/>
      <c r="G233" s="115">
        <v>0.45</v>
      </c>
      <c r="H233" s="10">
        <f t="shared" si="25"/>
        <v>1.3455000000000001</v>
      </c>
    </row>
    <row r="234" spans="1:8">
      <c r="A234" s="220"/>
      <c r="B234" s="4" t="s">
        <v>18</v>
      </c>
      <c r="C234" s="115" t="s">
        <v>223</v>
      </c>
      <c r="D234" s="115" t="s">
        <v>224</v>
      </c>
      <c r="E234" s="115">
        <v>5.86</v>
      </c>
      <c r="F234" s="115"/>
      <c r="G234" s="115">
        <v>0.45</v>
      </c>
      <c r="H234" s="10">
        <f t="shared" si="25"/>
        <v>5.274</v>
      </c>
    </row>
    <row r="235" spans="1:8">
      <c r="A235" s="220"/>
      <c r="B235" s="4" t="s">
        <v>19</v>
      </c>
      <c r="C235" s="115" t="s">
        <v>224</v>
      </c>
      <c r="D235" s="115" t="s">
        <v>225</v>
      </c>
      <c r="E235" s="115">
        <v>4.4649999999999999</v>
      </c>
      <c r="F235" s="115"/>
      <c r="G235" s="115">
        <v>0.45</v>
      </c>
      <c r="H235" s="10">
        <f t="shared" si="25"/>
        <v>4.0185000000000004</v>
      </c>
    </row>
    <row r="236" spans="1:8">
      <c r="A236" s="220"/>
      <c r="B236" s="4" t="s">
        <v>20</v>
      </c>
      <c r="C236" s="115" t="s">
        <v>225</v>
      </c>
      <c r="D236" s="115" t="s">
        <v>42</v>
      </c>
      <c r="E236" s="115">
        <v>4.4649999999999999</v>
      </c>
      <c r="F236" s="115"/>
      <c r="G236" s="115">
        <v>0.45</v>
      </c>
      <c r="H236" s="10">
        <f t="shared" si="25"/>
        <v>4.0185000000000004</v>
      </c>
    </row>
    <row r="237" spans="1:8">
      <c r="A237" s="220"/>
      <c r="B237" s="4" t="s">
        <v>21</v>
      </c>
      <c r="C237" s="115" t="s">
        <v>42</v>
      </c>
      <c r="D237" s="115" t="s">
        <v>131</v>
      </c>
      <c r="E237" s="115">
        <v>5.86</v>
      </c>
      <c r="F237" s="115"/>
      <c r="G237" s="115">
        <v>0.45</v>
      </c>
      <c r="H237" s="10">
        <f t="shared" si="25"/>
        <v>5.274</v>
      </c>
    </row>
    <row r="238" spans="1:8">
      <c r="A238" s="220"/>
      <c r="B238" s="4" t="s">
        <v>22</v>
      </c>
      <c r="C238" s="115" t="s">
        <v>27</v>
      </c>
      <c r="D238" s="115" t="s">
        <v>83</v>
      </c>
      <c r="E238" s="115">
        <v>5.86</v>
      </c>
      <c r="F238" s="115"/>
      <c r="G238" s="115">
        <v>0.45</v>
      </c>
      <c r="H238" s="10">
        <f t="shared" si="25"/>
        <v>5.274</v>
      </c>
    </row>
    <row r="239" spans="1:8">
      <c r="A239" s="220"/>
      <c r="B239" s="4" t="s">
        <v>23</v>
      </c>
      <c r="C239" s="115" t="s">
        <v>83</v>
      </c>
      <c r="D239" s="115" t="s">
        <v>226</v>
      </c>
      <c r="E239" s="115">
        <v>4.4649999999999999</v>
      </c>
      <c r="F239" s="115"/>
      <c r="G239" s="115">
        <v>0.45</v>
      </c>
      <c r="H239" s="10">
        <f t="shared" si="25"/>
        <v>4.0185000000000004</v>
      </c>
    </row>
    <row r="240" spans="1:8">
      <c r="A240" s="220"/>
      <c r="B240" s="4" t="s">
        <v>29</v>
      </c>
      <c r="C240" s="115" t="s">
        <v>226</v>
      </c>
      <c r="D240" s="115" t="s">
        <v>141</v>
      </c>
      <c r="E240" s="115">
        <v>4.4649999999999999</v>
      </c>
      <c r="F240" s="115"/>
      <c r="G240" s="115">
        <v>0.45</v>
      </c>
      <c r="H240" s="10">
        <f t="shared" si="25"/>
        <v>4.0185000000000004</v>
      </c>
    </row>
    <row r="241" spans="1:8">
      <c r="A241" s="220"/>
      <c r="B241" s="4" t="s">
        <v>30</v>
      </c>
      <c r="C241" s="115" t="s">
        <v>141</v>
      </c>
      <c r="D241" s="115" t="s">
        <v>142</v>
      </c>
      <c r="E241" s="115">
        <v>5.86</v>
      </c>
      <c r="F241" s="115"/>
      <c r="G241" s="115">
        <v>0.45</v>
      </c>
      <c r="H241" s="10">
        <f t="shared" si="25"/>
        <v>5.274</v>
      </c>
    </row>
    <row r="242" spans="1:8">
      <c r="A242" s="220"/>
      <c r="B242" s="4" t="s">
        <v>31</v>
      </c>
      <c r="C242" s="115" t="s">
        <v>153</v>
      </c>
      <c r="D242" s="115" t="s">
        <v>166</v>
      </c>
      <c r="E242" s="115">
        <v>5.86</v>
      </c>
      <c r="F242" s="115"/>
      <c r="G242" s="115">
        <v>0.45</v>
      </c>
      <c r="H242" s="10">
        <f t="shared" si="25"/>
        <v>5.274</v>
      </c>
    </row>
    <row r="243" spans="1:8">
      <c r="A243" s="220"/>
      <c r="B243" s="4" t="s">
        <v>32</v>
      </c>
      <c r="C243" s="115" t="s">
        <v>166</v>
      </c>
      <c r="D243" s="115" t="s">
        <v>137</v>
      </c>
      <c r="E243" s="115">
        <v>4.4649999999999999</v>
      </c>
      <c r="F243" s="115"/>
      <c r="G243" s="115">
        <v>0.45</v>
      </c>
      <c r="H243" s="10">
        <f t="shared" si="25"/>
        <v>4.0185000000000004</v>
      </c>
    </row>
    <row r="244" spans="1:8">
      <c r="A244" s="220"/>
      <c r="B244" s="4" t="s">
        <v>33</v>
      </c>
      <c r="C244" s="115" t="s">
        <v>137</v>
      </c>
      <c r="D244" s="115" t="s">
        <v>43</v>
      </c>
      <c r="E244" s="115">
        <v>4.4649999999999999</v>
      </c>
      <c r="F244" s="115"/>
      <c r="G244" s="115">
        <v>0.45</v>
      </c>
      <c r="H244" s="10">
        <f t="shared" si="25"/>
        <v>4.0185000000000004</v>
      </c>
    </row>
    <row r="245" spans="1:8">
      <c r="A245" s="220"/>
      <c r="B245" s="4" t="s">
        <v>34</v>
      </c>
      <c r="C245" s="115" t="s">
        <v>43</v>
      </c>
      <c r="D245" s="115" t="s">
        <v>44</v>
      </c>
      <c r="E245" s="115">
        <v>5.86</v>
      </c>
      <c r="F245" s="115"/>
      <c r="G245" s="115">
        <v>0.45</v>
      </c>
      <c r="H245" s="10">
        <f t="shared" si="25"/>
        <v>5.274</v>
      </c>
    </row>
    <row r="246" spans="1:8">
      <c r="A246" s="220"/>
      <c r="B246" s="4" t="s">
        <v>35</v>
      </c>
      <c r="C246" s="115" t="s">
        <v>219</v>
      </c>
      <c r="D246" s="115" t="s">
        <v>130</v>
      </c>
      <c r="E246" s="115">
        <v>4.66</v>
      </c>
      <c r="F246" s="115"/>
      <c r="G246" s="115">
        <v>0.45</v>
      </c>
      <c r="H246" s="10">
        <f t="shared" si="25"/>
        <v>4.194</v>
      </c>
    </row>
    <row r="247" spans="1:8">
      <c r="A247" s="220"/>
      <c r="B247" s="126" t="s">
        <v>45</v>
      </c>
      <c r="C247" s="115"/>
      <c r="D247" s="115"/>
      <c r="E247" s="115"/>
      <c r="H247" s="10"/>
    </row>
    <row r="248" spans="1:8">
      <c r="A248" s="220"/>
      <c r="B248" s="4" t="s">
        <v>9</v>
      </c>
      <c r="C248" s="115" t="s">
        <v>220</v>
      </c>
      <c r="D248" s="115" t="s">
        <v>223</v>
      </c>
      <c r="E248" s="115">
        <v>4.1900000000000004</v>
      </c>
      <c r="F248" s="115"/>
      <c r="G248" s="115">
        <v>0.45</v>
      </c>
      <c r="H248" s="10">
        <f t="shared" si="25"/>
        <v>3.7710000000000004</v>
      </c>
    </row>
    <row r="249" spans="1:8">
      <c r="A249" s="220"/>
      <c r="B249" s="4" t="s">
        <v>11</v>
      </c>
      <c r="C249" s="115" t="s">
        <v>223</v>
      </c>
      <c r="D249" s="115" t="s">
        <v>27</v>
      </c>
      <c r="E249" s="115">
        <v>2.6</v>
      </c>
      <c r="F249" s="115"/>
      <c r="G249" s="115">
        <v>0.45</v>
      </c>
      <c r="H249" s="10">
        <f t="shared" si="25"/>
        <v>2.3400000000000003</v>
      </c>
    </row>
    <row r="250" spans="1:8">
      <c r="A250" s="220"/>
      <c r="B250" s="4" t="s">
        <v>13</v>
      </c>
      <c r="C250" s="115" t="s">
        <v>27</v>
      </c>
      <c r="D250" s="115" t="s">
        <v>500</v>
      </c>
      <c r="E250" s="115">
        <v>1.41</v>
      </c>
      <c r="F250" s="115"/>
      <c r="G250" s="115">
        <v>0.45</v>
      </c>
      <c r="H250" s="10">
        <f t="shared" si="25"/>
        <v>1.2689999999999999</v>
      </c>
    </row>
    <row r="251" spans="1:8">
      <c r="A251" s="220"/>
      <c r="B251" s="4" t="s">
        <v>15</v>
      </c>
      <c r="C251" s="115" t="s">
        <v>500</v>
      </c>
      <c r="D251" s="115" t="s">
        <v>153</v>
      </c>
      <c r="E251" s="115">
        <v>2.1</v>
      </c>
      <c r="F251" s="115"/>
      <c r="G251" s="115">
        <v>0.45</v>
      </c>
      <c r="H251" s="10">
        <f t="shared" ref="H251" si="26">+E251*2*(G251)</f>
        <v>1.8900000000000001</v>
      </c>
    </row>
    <row r="252" spans="1:8">
      <c r="A252" s="220"/>
      <c r="B252" s="4" t="s">
        <v>16</v>
      </c>
      <c r="C252" s="115" t="s">
        <v>132</v>
      </c>
      <c r="D252" s="115" t="s">
        <v>224</v>
      </c>
      <c r="E252" s="115">
        <v>4.1900000000000004</v>
      </c>
      <c r="F252" s="115"/>
      <c r="G252" s="115">
        <v>0.45</v>
      </c>
      <c r="H252" s="10">
        <f t="shared" si="25"/>
        <v>3.7710000000000004</v>
      </c>
    </row>
    <row r="253" spans="1:8">
      <c r="A253" s="220"/>
      <c r="B253" s="4" t="s">
        <v>17</v>
      </c>
      <c r="C253" s="115" t="s">
        <v>224</v>
      </c>
      <c r="D253" s="115" t="s">
        <v>83</v>
      </c>
      <c r="E253" s="115">
        <v>2.6</v>
      </c>
      <c r="F253" s="115"/>
      <c r="G253" s="115">
        <v>0.45</v>
      </c>
      <c r="H253" s="10">
        <f t="shared" si="25"/>
        <v>2.3400000000000003</v>
      </c>
    </row>
    <row r="254" spans="1:8">
      <c r="A254" s="220"/>
      <c r="B254" s="4" t="s">
        <v>18</v>
      </c>
      <c r="C254" s="115" t="s">
        <v>83</v>
      </c>
      <c r="D254" s="115" t="s">
        <v>166</v>
      </c>
      <c r="E254" s="115">
        <v>3.96</v>
      </c>
      <c r="F254" s="115"/>
      <c r="G254" s="115">
        <v>0.45</v>
      </c>
      <c r="H254" s="10">
        <f t="shared" si="25"/>
        <v>3.5640000000000001</v>
      </c>
    </row>
    <row r="255" spans="1:8">
      <c r="A255" s="220"/>
      <c r="B255" s="4" t="s">
        <v>19</v>
      </c>
      <c r="C255" s="115" t="s">
        <v>240</v>
      </c>
      <c r="D255" s="115" t="s">
        <v>222</v>
      </c>
      <c r="E255" s="115">
        <v>1.2749999999999999</v>
      </c>
      <c r="F255" s="115"/>
      <c r="G255" s="115">
        <v>0.45</v>
      </c>
      <c r="H255" s="10">
        <f t="shared" si="25"/>
        <v>1.1475</v>
      </c>
    </row>
    <row r="256" spans="1:8">
      <c r="A256" s="220"/>
      <c r="B256" s="4" t="s">
        <v>20</v>
      </c>
      <c r="C256" s="115" t="s">
        <v>222</v>
      </c>
      <c r="D256" s="115" t="s">
        <v>227</v>
      </c>
      <c r="E256" s="115">
        <v>3</v>
      </c>
      <c r="F256" s="115"/>
      <c r="G256" s="115">
        <v>0.45</v>
      </c>
      <c r="H256" s="10">
        <f t="shared" si="25"/>
        <v>2.7</v>
      </c>
    </row>
    <row r="257" spans="1:8">
      <c r="A257" s="220"/>
      <c r="B257" s="4" t="s">
        <v>21</v>
      </c>
      <c r="C257" s="115" t="s">
        <v>154</v>
      </c>
      <c r="D257" s="115" t="s">
        <v>219</v>
      </c>
      <c r="E257" s="115">
        <v>1.59</v>
      </c>
      <c r="F257" s="115"/>
      <c r="G257" s="115">
        <v>0.45</v>
      </c>
      <c r="H257" s="10">
        <f t="shared" si="25"/>
        <v>1.431</v>
      </c>
    </row>
    <row r="258" spans="1:8">
      <c r="A258" s="220"/>
      <c r="B258" s="4" t="s">
        <v>22</v>
      </c>
      <c r="C258" s="115" t="s">
        <v>225</v>
      </c>
      <c r="D258" s="115" t="s">
        <v>226</v>
      </c>
      <c r="E258" s="115">
        <v>2.6</v>
      </c>
      <c r="F258" s="115"/>
      <c r="G258" s="115">
        <v>0.45</v>
      </c>
      <c r="H258" s="10">
        <f t="shared" si="25"/>
        <v>2.3400000000000003</v>
      </c>
    </row>
    <row r="259" spans="1:8">
      <c r="A259" s="220"/>
      <c r="B259" s="4" t="s">
        <v>23</v>
      </c>
      <c r="C259" s="115" t="s">
        <v>226</v>
      </c>
      <c r="D259" s="115" t="s">
        <v>137</v>
      </c>
      <c r="E259" s="115">
        <v>3.96</v>
      </c>
      <c r="F259" s="115"/>
      <c r="G259" s="115">
        <v>0.45</v>
      </c>
      <c r="H259" s="10">
        <f t="shared" si="25"/>
        <v>3.5640000000000001</v>
      </c>
    </row>
    <row r="260" spans="1:8">
      <c r="A260" s="220"/>
      <c r="B260" s="4" t="s">
        <v>29</v>
      </c>
      <c r="C260" s="115" t="s">
        <v>62</v>
      </c>
      <c r="D260" s="115" t="s">
        <v>130</v>
      </c>
      <c r="E260" s="115">
        <v>1.59</v>
      </c>
      <c r="F260" s="115"/>
      <c r="G260" s="115">
        <v>0.45</v>
      </c>
      <c r="H260" s="10">
        <f t="shared" si="25"/>
        <v>1.431</v>
      </c>
    </row>
    <row r="261" spans="1:8">
      <c r="A261" s="220"/>
      <c r="B261" s="4" t="s">
        <v>30</v>
      </c>
      <c r="C261" s="115" t="s">
        <v>138</v>
      </c>
      <c r="D261" s="115" t="s">
        <v>139</v>
      </c>
      <c r="E261" s="115">
        <v>1.2749999999999999</v>
      </c>
      <c r="F261" s="115"/>
      <c r="G261" s="115">
        <v>0.45</v>
      </c>
      <c r="H261" s="10">
        <f t="shared" si="25"/>
        <v>1.1475</v>
      </c>
    </row>
    <row r="262" spans="1:8">
      <c r="A262" s="220"/>
      <c r="B262" s="4" t="s">
        <v>31</v>
      </c>
      <c r="C262" s="115" t="s">
        <v>139</v>
      </c>
      <c r="D262" s="115" t="s">
        <v>228</v>
      </c>
      <c r="E262" s="115">
        <v>3</v>
      </c>
      <c r="F262" s="115"/>
      <c r="G262" s="115">
        <v>0.45</v>
      </c>
      <c r="H262" s="10">
        <f t="shared" si="25"/>
        <v>2.7</v>
      </c>
    </row>
    <row r="263" spans="1:8">
      <c r="A263" s="220"/>
      <c r="B263" s="4" t="s">
        <v>32</v>
      </c>
      <c r="C263" s="115" t="s">
        <v>221</v>
      </c>
      <c r="D263" s="115" t="s">
        <v>42</v>
      </c>
      <c r="E263" s="115">
        <v>4.1900000000000004</v>
      </c>
      <c r="F263" s="115"/>
      <c r="G263" s="115">
        <v>0.45</v>
      </c>
      <c r="H263" s="10">
        <f t="shared" si="25"/>
        <v>3.7710000000000004</v>
      </c>
    </row>
    <row r="264" spans="1:8">
      <c r="B264" s="4" t="s">
        <v>33</v>
      </c>
      <c r="C264" s="115" t="s">
        <v>42</v>
      </c>
      <c r="D264" s="115" t="s">
        <v>141</v>
      </c>
      <c r="E264" s="115">
        <v>2.6</v>
      </c>
      <c r="F264" s="115"/>
      <c r="G264" s="115">
        <v>0.45</v>
      </c>
      <c r="H264" s="10">
        <f t="shared" si="25"/>
        <v>2.3400000000000003</v>
      </c>
    </row>
    <row r="265" spans="1:8">
      <c r="B265" s="4" t="s">
        <v>34</v>
      </c>
      <c r="C265" s="115" t="s">
        <v>141</v>
      </c>
      <c r="D265" s="115" t="s">
        <v>43</v>
      </c>
      <c r="E265" s="115">
        <v>3.96</v>
      </c>
      <c r="F265" s="115"/>
      <c r="G265" s="115">
        <v>0.45</v>
      </c>
      <c r="H265" s="10">
        <f t="shared" si="25"/>
        <v>3.5640000000000001</v>
      </c>
    </row>
    <row r="266" spans="1:8">
      <c r="B266" s="4" t="s">
        <v>35</v>
      </c>
      <c r="C266" s="115" t="s">
        <v>155</v>
      </c>
      <c r="D266" s="115" t="s">
        <v>131</v>
      </c>
      <c r="E266" s="115">
        <v>4.1900000000000004</v>
      </c>
      <c r="F266" s="115"/>
      <c r="G266" s="115">
        <v>0.45</v>
      </c>
      <c r="H266" s="10">
        <f t="shared" si="25"/>
        <v>3.7710000000000004</v>
      </c>
    </row>
    <row r="267" spans="1:8">
      <c r="B267" s="4" t="s">
        <v>36</v>
      </c>
      <c r="C267" s="115" t="s">
        <v>131</v>
      </c>
      <c r="D267" s="115" t="s">
        <v>142</v>
      </c>
      <c r="E267" s="115">
        <v>2.6</v>
      </c>
      <c r="F267" s="115"/>
      <c r="G267" s="115">
        <v>0.45</v>
      </c>
      <c r="H267" s="10">
        <f t="shared" si="25"/>
        <v>2.3400000000000003</v>
      </c>
    </row>
    <row r="268" spans="1:8">
      <c r="B268" s="4" t="s">
        <v>37</v>
      </c>
      <c r="C268" s="115" t="s">
        <v>142</v>
      </c>
      <c r="D268" s="115" t="s">
        <v>504</v>
      </c>
      <c r="E268" s="115">
        <v>1.41</v>
      </c>
      <c r="F268" s="115"/>
      <c r="G268" s="115">
        <v>0.45</v>
      </c>
      <c r="H268" s="10">
        <f t="shared" si="25"/>
        <v>1.2689999999999999</v>
      </c>
    </row>
    <row r="269" spans="1:8">
      <c r="B269" s="4" t="s">
        <v>38</v>
      </c>
      <c r="C269" s="115" t="s">
        <v>504</v>
      </c>
      <c r="D269" s="115" t="s">
        <v>44</v>
      </c>
      <c r="E269" s="115">
        <v>2.1</v>
      </c>
      <c r="F269" s="115"/>
      <c r="G269" s="115">
        <v>0.45</v>
      </c>
      <c r="H269" s="10">
        <f t="shared" ref="H269" si="27">+E269*2*(G269)</f>
        <v>1.8900000000000001</v>
      </c>
    </row>
    <row r="270" spans="1:8">
      <c r="B270" s="4"/>
      <c r="C270" s="93"/>
      <c r="D270" s="93"/>
      <c r="E270" s="93"/>
      <c r="F270" s="93"/>
      <c r="H270" s="10"/>
    </row>
    <row r="271" spans="1:8">
      <c r="B271" s="99"/>
      <c r="C271" s="6" t="s">
        <v>171</v>
      </c>
    </row>
    <row r="272" spans="1:8">
      <c r="B272" s="98" t="s">
        <v>24</v>
      </c>
      <c r="C272" s="6"/>
    </row>
    <row r="273" spans="2:8">
      <c r="B273" s="98" t="s">
        <v>25</v>
      </c>
      <c r="C273" s="409" t="s">
        <v>26</v>
      </c>
      <c r="D273" s="409"/>
      <c r="E273" s="65" t="s">
        <v>7</v>
      </c>
      <c r="F273" s="65" t="s">
        <v>8</v>
      </c>
      <c r="G273" s="126" t="s">
        <v>46</v>
      </c>
      <c r="H273" s="48" t="s">
        <v>123</v>
      </c>
    </row>
    <row r="274" spans="2:8">
      <c r="B274" s="4" t="s">
        <v>9</v>
      </c>
      <c r="C274" s="115" t="s">
        <v>220</v>
      </c>
      <c r="D274" s="115" t="s">
        <v>132</v>
      </c>
      <c r="E274" s="115">
        <v>5.86</v>
      </c>
      <c r="F274" s="115">
        <v>0.23</v>
      </c>
      <c r="G274" s="115">
        <v>0.6</v>
      </c>
      <c r="H274" s="10">
        <f t="shared" ref="H274:H315" si="28">+E274*(2*G274+F274)</f>
        <v>8.3797999999999995</v>
      </c>
    </row>
    <row r="275" spans="2:8">
      <c r="B275" s="4" t="s">
        <v>11</v>
      </c>
      <c r="C275" s="115" t="s">
        <v>132</v>
      </c>
      <c r="D275" s="115" t="s">
        <v>240</v>
      </c>
      <c r="E275" s="115">
        <v>1.4950000000000001</v>
      </c>
      <c r="F275" s="115">
        <v>0.23</v>
      </c>
      <c r="G275" s="115">
        <v>0.6</v>
      </c>
      <c r="H275" s="10">
        <f t="shared" si="28"/>
        <v>2.1378500000000003</v>
      </c>
    </row>
    <row r="276" spans="2:8">
      <c r="B276" s="4" t="s">
        <v>13</v>
      </c>
      <c r="C276" s="115" t="s">
        <v>138</v>
      </c>
      <c r="D276" s="115" t="s">
        <v>221</v>
      </c>
      <c r="E276" s="115">
        <v>1.4950000000000001</v>
      </c>
      <c r="F276" s="115">
        <v>0.23</v>
      </c>
      <c r="G276" s="115">
        <v>0.6</v>
      </c>
      <c r="H276" s="10">
        <f t="shared" si="28"/>
        <v>2.1378500000000003</v>
      </c>
    </row>
    <row r="277" spans="2:8">
      <c r="B277" s="4" t="s">
        <v>15</v>
      </c>
      <c r="C277" s="115" t="s">
        <v>221</v>
      </c>
      <c r="D277" s="115" t="s">
        <v>155</v>
      </c>
      <c r="E277" s="115">
        <v>5.86</v>
      </c>
      <c r="F277" s="115">
        <v>0.23</v>
      </c>
      <c r="G277" s="115">
        <v>0.6</v>
      </c>
      <c r="H277" s="10">
        <f t="shared" si="28"/>
        <v>8.3797999999999995</v>
      </c>
    </row>
    <row r="278" spans="2:8">
      <c r="B278" s="4" t="s">
        <v>16</v>
      </c>
      <c r="C278" s="115" t="s">
        <v>136</v>
      </c>
      <c r="D278" s="115" t="s">
        <v>222</v>
      </c>
      <c r="E278" s="115">
        <v>1.4950000000000001</v>
      </c>
      <c r="F278" s="115">
        <v>0.23</v>
      </c>
      <c r="G278" s="115">
        <v>0.6</v>
      </c>
      <c r="H278" s="10">
        <f t="shared" si="28"/>
        <v>2.1378500000000003</v>
      </c>
    </row>
    <row r="279" spans="2:8">
      <c r="B279" s="4" t="s">
        <v>17</v>
      </c>
      <c r="C279" s="115" t="s">
        <v>139</v>
      </c>
      <c r="D279" s="115" t="s">
        <v>140</v>
      </c>
      <c r="E279" s="115">
        <v>1.4950000000000001</v>
      </c>
      <c r="F279" s="115">
        <v>0.23</v>
      </c>
      <c r="G279" s="115">
        <v>0.6</v>
      </c>
      <c r="H279" s="10">
        <f t="shared" si="28"/>
        <v>2.1378500000000003</v>
      </c>
    </row>
    <row r="280" spans="2:8">
      <c r="B280" s="4" t="s">
        <v>18</v>
      </c>
      <c r="C280" s="115" t="s">
        <v>223</v>
      </c>
      <c r="D280" s="115" t="s">
        <v>224</v>
      </c>
      <c r="E280" s="115">
        <v>5.86</v>
      </c>
      <c r="F280" s="115">
        <v>0.23</v>
      </c>
      <c r="G280" s="115">
        <v>0.6</v>
      </c>
      <c r="H280" s="10">
        <f t="shared" si="28"/>
        <v>8.3797999999999995</v>
      </c>
    </row>
    <row r="281" spans="2:8">
      <c r="B281" s="4" t="s">
        <v>19</v>
      </c>
      <c r="C281" s="115" t="s">
        <v>224</v>
      </c>
      <c r="D281" s="115" t="s">
        <v>225</v>
      </c>
      <c r="E281" s="115">
        <v>4.4649999999999999</v>
      </c>
      <c r="F281" s="115">
        <v>0.23</v>
      </c>
      <c r="G281" s="115">
        <v>0.6</v>
      </c>
      <c r="H281" s="10">
        <f t="shared" si="28"/>
        <v>6.3849499999999999</v>
      </c>
    </row>
    <row r="282" spans="2:8">
      <c r="B282" s="4" t="s">
        <v>20</v>
      </c>
      <c r="C282" s="115" t="s">
        <v>225</v>
      </c>
      <c r="D282" s="115" t="s">
        <v>42</v>
      </c>
      <c r="E282" s="115">
        <v>4.4649999999999999</v>
      </c>
      <c r="F282" s="115">
        <v>0.23</v>
      </c>
      <c r="G282" s="115">
        <v>0.6</v>
      </c>
      <c r="H282" s="10">
        <f t="shared" si="28"/>
        <v>6.3849499999999999</v>
      </c>
    </row>
    <row r="283" spans="2:8">
      <c r="B283" s="4" t="s">
        <v>21</v>
      </c>
      <c r="C283" s="115" t="s">
        <v>42</v>
      </c>
      <c r="D283" s="115" t="s">
        <v>131</v>
      </c>
      <c r="E283" s="115">
        <v>5.86</v>
      </c>
      <c r="F283" s="115">
        <v>0.23</v>
      </c>
      <c r="G283" s="115">
        <v>0.6</v>
      </c>
      <c r="H283" s="10">
        <f t="shared" si="28"/>
        <v>8.3797999999999995</v>
      </c>
    </row>
    <row r="284" spans="2:8">
      <c r="B284" s="4" t="s">
        <v>22</v>
      </c>
      <c r="C284" s="115" t="s">
        <v>27</v>
      </c>
      <c r="D284" s="115" t="s">
        <v>83</v>
      </c>
      <c r="E284" s="115">
        <v>5.86</v>
      </c>
      <c r="F284" s="115">
        <v>0.23</v>
      </c>
      <c r="G284" s="115">
        <v>0.6</v>
      </c>
      <c r="H284" s="10">
        <f t="shared" si="28"/>
        <v>8.3797999999999995</v>
      </c>
    </row>
    <row r="285" spans="2:8">
      <c r="B285" s="4" t="s">
        <v>23</v>
      </c>
      <c r="C285" s="115" t="s">
        <v>83</v>
      </c>
      <c r="D285" s="115" t="s">
        <v>226</v>
      </c>
      <c r="E285" s="115">
        <v>4.4649999999999999</v>
      </c>
      <c r="F285" s="115">
        <v>0.23</v>
      </c>
      <c r="G285" s="115">
        <v>0.6</v>
      </c>
      <c r="H285" s="10">
        <f t="shared" si="28"/>
        <v>6.3849499999999999</v>
      </c>
    </row>
    <row r="286" spans="2:8">
      <c r="B286" s="4" t="s">
        <v>29</v>
      </c>
      <c r="C286" s="115" t="s">
        <v>226</v>
      </c>
      <c r="D286" s="115" t="s">
        <v>141</v>
      </c>
      <c r="E286" s="115">
        <v>4.4649999999999999</v>
      </c>
      <c r="F286" s="115">
        <v>0.23</v>
      </c>
      <c r="G286" s="115">
        <v>0.6</v>
      </c>
      <c r="H286" s="10">
        <f t="shared" si="28"/>
        <v>6.3849499999999999</v>
      </c>
    </row>
    <row r="287" spans="2:8">
      <c r="B287" s="4" t="s">
        <v>30</v>
      </c>
      <c r="C287" s="115" t="s">
        <v>141</v>
      </c>
      <c r="D287" s="115" t="s">
        <v>142</v>
      </c>
      <c r="E287" s="115">
        <v>5.86</v>
      </c>
      <c r="F287" s="115">
        <v>0.23</v>
      </c>
      <c r="G287" s="115">
        <v>0.6</v>
      </c>
      <c r="H287" s="10">
        <f t="shared" si="28"/>
        <v>8.3797999999999995</v>
      </c>
    </row>
    <row r="288" spans="2:8">
      <c r="B288" s="4" t="s">
        <v>31</v>
      </c>
      <c r="C288" s="115" t="s">
        <v>153</v>
      </c>
      <c r="D288" s="115" t="s">
        <v>166</v>
      </c>
      <c r="E288" s="115">
        <v>5.86</v>
      </c>
      <c r="F288" s="115">
        <v>0.23</v>
      </c>
      <c r="G288" s="115">
        <v>0.6</v>
      </c>
      <c r="H288" s="10">
        <f t="shared" si="28"/>
        <v>8.3797999999999995</v>
      </c>
    </row>
    <row r="289" spans="2:8">
      <c r="B289" s="4" t="s">
        <v>32</v>
      </c>
      <c r="C289" s="115" t="s">
        <v>166</v>
      </c>
      <c r="D289" s="115" t="s">
        <v>137</v>
      </c>
      <c r="E289" s="115">
        <v>4.4649999999999999</v>
      </c>
      <c r="F289" s="115">
        <v>0.23</v>
      </c>
      <c r="G289" s="115">
        <v>0.6</v>
      </c>
      <c r="H289" s="10">
        <f t="shared" si="28"/>
        <v>6.3849499999999999</v>
      </c>
    </row>
    <row r="290" spans="2:8">
      <c r="B290" s="4" t="s">
        <v>33</v>
      </c>
      <c r="C290" s="115" t="s">
        <v>137</v>
      </c>
      <c r="D290" s="115" t="s">
        <v>43</v>
      </c>
      <c r="E290" s="115">
        <v>4.4649999999999999</v>
      </c>
      <c r="F290" s="115">
        <v>0.23</v>
      </c>
      <c r="G290" s="115">
        <v>0.6</v>
      </c>
      <c r="H290" s="10">
        <f t="shared" si="28"/>
        <v>6.3849499999999999</v>
      </c>
    </row>
    <row r="291" spans="2:8">
      <c r="B291" s="4" t="s">
        <v>34</v>
      </c>
      <c r="C291" s="115" t="s">
        <v>43</v>
      </c>
      <c r="D291" s="115" t="s">
        <v>44</v>
      </c>
      <c r="E291" s="115">
        <v>5.86</v>
      </c>
      <c r="F291" s="115">
        <v>0.23</v>
      </c>
      <c r="G291" s="115">
        <v>0.6</v>
      </c>
      <c r="H291" s="10">
        <f t="shared" si="28"/>
        <v>8.3797999999999995</v>
      </c>
    </row>
    <row r="292" spans="2:8">
      <c r="B292" s="4" t="s">
        <v>35</v>
      </c>
      <c r="C292" s="115" t="s">
        <v>219</v>
      </c>
      <c r="D292" s="115" t="s">
        <v>130</v>
      </c>
      <c r="E292" s="115">
        <v>4.66</v>
      </c>
      <c r="F292" s="115">
        <v>0.23</v>
      </c>
      <c r="G292" s="115">
        <v>0.4</v>
      </c>
      <c r="H292" s="10">
        <f t="shared" si="28"/>
        <v>4.7998000000000003</v>
      </c>
    </row>
    <row r="293" spans="2:8">
      <c r="B293" s="126" t="s">
        <v>45</v>
      </c>
      <c r="C293" s="115"/>
      <c r="D293" s="115"/>
      <c r="E293" s="115"/>
      <c r="F293" s="115"/>
      <c r="H293" s="10"/>
    </row>
    <row r="294" spans="2:8">
      <c r="B294" s="4" t="s">
        <v>9</v>
      </c>
      <c r="C294" s="115" t="s">
        <v>220</v>
      </c>
      <c r="D294" s="115" t="s">
        <v>223</v>
      </c>
      <c r="E294" s="115">
        <v>4.1900000000000004</v>
      </c>
      <c r="F294" s="115">
        <v>0.23</v>
      </c>
      <c r="G294" s="115">
        <v>0.6</v>
      </c>
      <c r="H294" s="10">
        <f t="shared" si="28"/>
        <v>5.9917000000000007</v>
      </c>
    </row>
    <row r="295" spans="2:8">
      <c r="B295" s="4" t="s">
        <v>11</v>
      </c>
      <c r="C295" s="115" t="s">
        <v>223</v>
      </c>
      <c r="D295" s="115" t="s">
        <v>27</v>
      </c>
      <c r="E295" s="115">
        <v>2.6</v>
      </c>
      <c r="F295" s="115">
        <v>0.23</v>
      </c>
      <c r="G295" s="115">
        <v>0.6</v>
      </c>
      <c r="H295" s="10">
        <f t="shared" si="28"/>
        <v>3.718</v>
      </c>
    </row>
    <row r="296" spans="2:8">
      <c r="B296" s="4" t="s">
        <v>13</v>
      </c>
      <c r="C296" s="115" t="s">
        <v>27</v>
      </c>
      <c r="D296" s="115" t="s">
        <v>500</v>
      </c>
      <c r="E296" s="115">
        <v>1.41</v>
      </c>
      <c r="F296" s="115">
        <v>0.23</v>
      </c>
      <c r="G296" s="115">
        <v>0.6</v>
      </c>
      <c r="H296" s="10">
        <f t="shared" si="28"/>
        <v>2.0162999999999998</v>
      </c>
    </row>
    <row r="297" spans="2:8">
      <c r="B297" s="4" t="s">
        <v>15</v>
      </c>
      <c r="C297" s="115" t="s">
        <v>500</v>
      </c>
      <c r="D297" s="115" t="s">
        <v>153</v>
      </c>
      <c r="E297" s="115">
        <v>2.1</v>
      </c>
      <c r="F297" s="115">
        <v>0.23</v>
      </c>
      <c r="G297" s="115">
        <v>0.6</v>
      </c>
      <c r="H297" s="10">
        <f t="shared" si="28"/>
        <v>3.0030000000000001</v>
      </c>
    </row>
    <row r="298" spans="2:8">
      <c r="B298" s="4" t="s">
        <v>16</v>
      </c>
      <c r="C298" s="115" t="s">
        <v>132</v>
      </c>
      <c r="D298" s="115" t="s">
        <v>224</v>
      </c>
      <c r="E298" s="115">
        <v>4.1900000000000004</v>
      </c>
      <c r="F298" s="115">
        <v>0.23</v>
      </c>
      <c r="G298" s="115">
        <v>0.6</v>
      </c>
      <c r="H298" s="10">
        <f t="shared" si="28"/>
        <v>5.9917000000000007</v>
      </c>
    </row>
    <row r="299" spans="2:8">
      <c r="B299" s="4" t="s">
        <v>17</v>
      </c>
      <c r="C299" s="115" t="s">
        <v>224</v>
      </c>
      <c r="D299" s="115" t="s">
        <v>83</v>
      </c>
      <c r="E299" s="115">
        <v>2.6</v>
      </c>
      <c r="F299" s="115">
        <v>0.23</v>
      </c>
      <c r="G299" s="115">
        <v>0.6</v>
      </c>
      <c r="H299" s="10">
        <f t="shared" si="28"/>
        <v>3.718</v>
      </c>
    </row>
    <row r="300" spans="2:8">
      <c r="B300" s="4" t="s">
        <v>18</v>
      </c>
      <c r="C300" s="115" t="s">
        <v>83</v>
      </c>
      <c r="D300" s="115" t="s">
        <v>166</v>
      </c>
      <c r="E300" s="115">
        <v>3.96</v>
      </c>
      <c r="F300" s="115">
        <v>0.23</v>
      </c>
      <c r="G300" s="115">
        <v>0.6</v>
      </c>
      <c r="H300" s="10">
        <f t="shared" si="28"/>
        <v>5.6627999999999998</v>
      </c>
    </row>
    <row r="301" spans="2:8">
      <c r="B301" s="4" t="s">
        <v>19</v>
      </c>
      <c r="C301" s="115" t="s">
        <v>240</v>
      </c>
      <c r="D301" s="115" t="s">
        <v>222</v>
      </c>
      <c r="E301" s="115">
        <v>1.2749999999999999</v>
      </c>
      <c r="F301" s="115">
        <v>0.23</v>
      </c>
      <c r="G301" s="115">
        <v>0.6</v>
      </c>
      <c r="H301" s="10">
        <f t="shared" si="28"/>
        <v>1.8232499999999998</v>
      </c>
    </row>
    <row r="302" spans="2:8">
      <c r="B302" s="4" t="s">
        <v>20</v>
      </c>
      <c r="C302" s="115" t="s">
        <v>222</v>
      </c>
      <c r="D302" s="115" t="s">
        <v>227</v>
      </c>
      <c r="E302" s="115">
        <v>3</v>
      </c>
      <c r="F302" s="115">
        <v>0.23</v>
      </c>
      <c r="G302" s="115">
        <v>0.6</v>
      </c>
      <c r="H302" s="10">
        <f t="shared" si="28"/>
        <v>4.29</v>
      </c>
    </row>
    <row r="303" spans="2:8">
      <c r="B303" s="4" t="s">
        <v>21</v>
      </c>
      <c r="C303" s="115" t="s">
        <v>154</v>
      </c>
      <c r="D303" s="115" t="s">
        <v>219</v>
      </c>
      <c r="E303" s="115">
        <v>1.59</v>
      </c>
      <c r="F303" s="115">
        <v>0.23</v>
      </c>
      <c r="G303" s="115">
        <v>0.4</v>
      </c>
      <c r="H303" s="10">
        <f t="shared" si="28"/>
        <v>1.6377000000000002</v>
      </c>
    </row>
    <row r="304" spans="2:8">
      <c r="B304" s="4" t="s">
        <v>22</v>
      </c>
      <c r="C304" s="115" t="s">
        <v>225</v>
      </c>
      <c r="D304" s="115" t="s">
        <v>226</v>
      </c>
      <c r="E304" s="115">
        <v>2.6</v>
      </c>
      <c r="F304" s="115">
        <v>0.23</v>
      </c>
      <c r="G304" s="115">
        <v>0.6</v>
      </c>
      <c r="H304" s="10">
        <f t="shared" si="28"/>
        <v>3.718</v>
      </c>
    </row>
    <row r="305" spans="2:8">
      <c r="B305" s="4" t="s">
        <v>23</v>
      </c>
      <c r="C305" s="115" t="s">
        <v>226</v>
      </c>
      <c r="D305" s="115" t="s">
        <v>137</v>
      </c>
      <c r="E305" s="115">
        <v>3.96</v>
      </c>
      <c r="F305" s="115">
        <v>0.23</v>
      </c>
      <c r="G305" s="115">
        <v>0.6</v>
      </c>
      <c r="H305" s="10">
        <f t="shared" si="28"/>
        <v>5.6627999999999998</v>
      </c>
    </row>
    <row r="306" spans="2:8">
      <c r="B306" s="4" t="s">
        <v>29</v>
      </c>
      <c r="C306" s="115" t="s">
        <v>62</v>
      </c>
      <c r="D306" s="115" t="s">
        <v>130</v>
      </c>
      <c r="E306" s="115">
        <v>1.59</v>
      </c>
      <c r="F306" s="115">
        <v>0.23</v>
      </c>
      <c r="G306" s="115">
        <v>0.4</v>
      </c>
      <c r="H306" s="10">
        <f t="shared" si="28"/>
        <v>1.6377000000000002</v>
      </c>
    </row>
    <row r="307" spans="2:8">
      <c r="B307" s="4" t="s">
        <v>30</v>
      </c>
      <c r="C307" s="115" t="s">
        <v>138</v>
      </c>
      <c r="D307" s="115" t="s">
        <v>139</v>
      </c>
      <c r="E307" s="115">
        <v>1.2749999999999999</v>
      </c>
      <c r="F307" s="115">
        <v>0.23</v>
      </c>
      <c r="G307" s="115">
        <v>0.6</v>
      </c>
      <c r="H307" s="10">
        <f t="shared" si="28"/>
        <v>1.8232499999999998</v>
      </c>
    </row>
    <row r="308" spans="2:8">
      <c r="B308" s="4" t="s">
        <v>31</v>
      </c>
      <c r="C308" s="115" t="s">
        <v>139</v>
      </c>
      <c r="D308" s="115" t="s">
        <v>228</v>
      </c>
      <c r="E308" s="115">
        <v>3</v>
      </c>
      <c r="F308" s="115">
        <v>0.23</v>
      </c>
      <c r="G308" s="115">
        <v>0.6</v>
      </c>
      <c r="H308" s="10">
        <f t="shared" si="28"/>
        <v>4.29</v>
      </c>
    </row>
    <row r="309" spans="2:8">
      <c r="B309" s="4" t="s">
        <v>32</v>
      </c>
      <c r="C309" s="115" t="s">
        <v>221</v>
      </c>
      <c r="D309" s="115" t="s">
        <v>42</v>
      </c>
      <c r="E309" s="115">
        <v>4.1900000000000004</v>
      </c>
      <c r="F309" s="115">
        <v>0.23</v>
      </c>
      <c r="G309" s="115">
        <v>0.6</v>
      </c>
      <c r="H309" s="10">
        <f t="shared" si="28"/>
        <v>5.9917000000000007</v>
      </c>
    </row>
    <row r="310" spans="2:8">
      <c r="B310" s="4" t="s">
        <v>33</v>
      </c>
      <c r="C310" s="115" t="s">
        <v>42</v>
      </c>
      <c r="D310" s="115" t="s">
        <v>141</v>
      </c>
      <c r="E310" s="115">
        <v>2.6</v>
      </c>
      <c r="F310" s="115">
        <v>0.23</v>
      </c>
      <c r="G310" s="115">
        <v>0.6</v>
      </c>
      <c r="H310" s="10">
        <f t="shared" si="28"/>
        <v>3.718</v>
      </c>
    </row>
    <row r="311" spans="2:8">
      <c r="B311" s="4" t="s">
        <v>34</v>
      </c>
      <c r="C311" s="115" t="s">
        <v>141</v>
      </c>
      <c r="D311" s="115" t="s">
        <v>43</v>
      </c>
      <c r="E311" s="115">
        <v>3.96</v>
      </c>
      <c r="F311" s="115">
        <v>0.23</v>
      </c>
      <c r="G311" s="115">
        <v>0.6</v>
      </c>
      <c r="H311" s="10">
        <f t="shared" si="28"/>
        <v>5.6627999999999998</v>
      </c>
    </row>
    <row r="312" spans="2:8">
      <c r="B312" s="4" t="s">
        <v>35</v>
      </c>
      <c r="C312" s="115" t="s">
        <v>155</v>
      </c>
      <c r="D312" s="115" t="s">
        <v>131</v>
      </c>
      <c r="E312" s="115">
        <v>4.1900000000000004</v>
      </c>
      <c r="F312" s="115">
        <v>0.23</v>
      </c>
      <c r="G312" s="115">
        <v>0.6</v>
      </c>
      <c r="H312" s="10">
        <f t="shared" si="28"/>
        <v>5.9917000000000007</v>
      </c>
    </row>
    <row r="313" spans="2:8">
      <c r="B313" s="4" t="s">
        <v>36</v>
      </c>
      <c r="C313" s="115" t="s">
        <v>131</v>
      </c>
      <c r="D313" s="115" t="s">
        <v>142</v>
      </c>
      <c r="E313" s="115">
        <v>2.6</v>
      </c>
      <c r="F313" s="115">
        <v>0.23</v>
      </c>
      <c r="G313" s="115">
        <v>0.6</v>
      </c>
      <c r="H313" s="10">
        <f t="shared" si="28"/>
        <v>3.718</v>
      </c>
    </row>
    <row r="314" spans="2:8">
      <c r="B314" s="4" t="s">
        <v>37</v>
      </c>
      <c r="C314" s="115" t="s">
        <v>142</v>
      </c>
      <c r="D314" s="115" t="s">
        <v>504</v>
      </c>
      <c r="E314" s="115">
        <v>1.41</v>
      </c>
      <c r="F314" s="115">
        <v>0.23</v>
      </c>
      <c r="G314" s="115">
        <v>0.6</v>
      </c>
      <c r="H314" s="10">
        <f t="shared" si="28"/>
        <v>2.0162999999999998</v>
      </c>
    </row>
    <row r="315" spans="2:8">
      <c r="B315" s="4" t="s">
        <v>38</v>
      </c>
      <c r="C315" s="115" t="s">
        <v>504</v>
      </c>
      <c r="D315" s="115" t="s">
        <v>44</v>
      </c>
      <c r="E315" s="115">
        <v>2.1</v>
      </c>
      <c r="F315" s="115">
        <v>0.23</v>
      </c>
      <c r="G315" s="115">
        <v>0.6</v>
      </c>
      <c r="H315" s="10">
        <f t="shared" si="28"/>
        <v>3.0030000000000001</v>
      </c>
    </row>
    <row r="316" spans="2:8">
      <c r="B316" s="4"/>
      <c r="C316" s="115"/>
      <c r="D316" s="115"/>
      <c r="E316" s="115"/>
      <c r="F316" s="115"/>
      <c r="H316" s="92"/>
    </row>
    <row r="317" spans="2:8">
      <c r="B317" s="125"/>
      <c r="C317" s="6" t="s">
        <v>172</v>
      </c>
      <c r="H317" s="92"/>
    </row>
    <row r="318" spans="2:8">
      <c r="B318" s="126" t="s">
        <v>24</v>
      </c>
      <c r="C318" s="6"/>
      <c r="H318" s="92"/>
    </row>
    <row r="319" spans="2:8">
      <c r="B319" s="126" t="s">
        <v>25</v>
      </c>
      <c r="C319" s="409" t="s">
        <v>26</v>
      </c>
      <c r="D319" s="409"/>
      <c r="E319" s="126" t="s">
        <v>7</v>
      </c>
      <c r="F319" s="126" t="s">
        <v>8</v>
      </c>
      <c r="G319" s="126" t="s">
        <v>46</v>
      </c>
      <c r="H319" s="126" t="s">
        <v>123</v>
      </c>
    </row>
    <row r="320" spans="2:8">
      <c r="B320" s="4" t="s">
        <v>9</v>
      </c>
      <c r="C320" s="115" t="s">
        <v>220</v>
      </c>
      <c r="D320" s="115" t="s">
        <v>132</v>
      </c>
      <c r="E320" s="115">
        <v>5.86</v>
      </c>
      <c r="F320" s="115">
        <v>0.23</v>
      </c>
      <c r="G320" s="115">
        <v>0.6</v>
      </c>
      <c r="H320" s="10">
        <f t="shared" ref="H320:H358" si="29">+E320*(2*G320+F320)</f>
        <v>8.3797999999999995</v>
      </c>
    </row>
    <row r="321" spans="2:8">
      <c r="B321" s="4" t="s">
        <v>11</v>
      </c>
      <c r="C321" s="115" t="s">
        <v>132</v>
      </c>
      <c r="D321" s="115" t="s">
        <v>240</v>
      </c>
      <c r="E321" s="115">
        <v>1.4950000000000001</v>
      </c>
      <c r="F321" s="115">
        <v>0.23</v>
      </c>
      <c r="G321" s="115">
        <v>0.6</v>
      </c>
      <c r="H321" s="10">
        <f t="shared" si="29"/>
        <v>2.1378500000000003</v>
      </c>
    </row>
    <row r="322" spans="2:8">
      <c r="B322" s="4" t="s">
        <v>13</v>
      </c>
      <c r="C322" s="115" t="s">
        <v>138</v>
      </c>
      <c r="D322" s="115" t="s">
        <v>221</v>
      </c>
      <c r="E322" s="115">
        <v>1.4950000000000001</v>
      </c>
      <c r="F322" s="115">
        <v>0.23</v>
      </c>
      <c r="G322" s="115">
        <v>0.6</v>
      </c>
      <c r="H322" s="10">
        <f t="shared" si="29"/>
        <v>2.1378500000000003</v>
      </c>
    </row>
    <row r="323" spans="2:8">
      <c r="B323" s="4" t="s">
        <v>15</v>
      </c>
      <c r="C323" s="115" t="s">
        <v>221</v>
      </c>
      <c r="D323" s="115" t="s">
        <v>155</v>
      </c>
      <c r="E323" s="115">
        <v>5.86</v>
      </c>
      <c r="F323" s="115">
        <v>0.23</v>
      </c>
      <c r="G323" s="115">
        <v>0.6</v>
      </c>
      <c r="H323" s="10">
        <f t="shared" si="29"/>
        <v>8.3797999999999995</v>
      </c>
    </row>
    <row r="324" spans="2:8">
      <c r="B324" s="4" t="s">
        <v>16</v>
      </c>
      <c r="C324" s="115" t="s">
        <v>136</v>
      </c>
      <c r="D324" s="115" t="s">
        <v>222</v>
      </c>
      <c r="E324" s="115">
        <v>1.4950000000000001</v>
      </c>
      <c r="F324" s="115">
        <v>0.23</v>
      </c>
      <c r="G324" s="115">
        <v>0.6</v>
      </c>
      <c r="H324" s="10">
        <f t="shared" si="29"/>
        <v>2.1378500000000003</v>
      </c>
    </row>
    <row r="325" spans="2:8">
      <c r="B325" s="4" t="s">
        <v>17</v>
      </c>
      <c r="C325" s="115" t="s">
        <v>139</v>
      </c>
      <c r="D325" s="115" t="s">
        <v>140</v>
      </c>
      <c r="E325" s="115">
        <v>1.4950000000000001</v>
      </c>
      <c r="F325" s="115">
        <v>0.23</v>
      </c>
      <c r="G325" s="115">
        <v>0.6</v>
      </c>
      <c r="H325" s="10">
        <f t="shared" si="29"/>
        <v>2.1378500000000003</v>
      </c>
    </row>
    <row r="326" spans="2:8">
      <c r="B326" s="4" t="s">
        <v>18</v>
      </c>
      <c r="C326" s="115" t="s">
        <v>223</v>
      </c>
      <c r="D326" s="115" t="s">
        <v>224</v>
      </c>
      <c r="E326" s="115">
        <v>5.86</v>
      </c>
      <c r="F326" s="115">
        <v>0.23</v>
      </c>
      <c r="G326" s="115">
        <v>0.6</v>
      </c>
      <c r="H326" s="10">
        <f t="shared" si="29"/>
        <v>8.3797999999999995</v>
      </c>
    </row>
    <row r="327" spans="2:8">
      <c r="B327" s="4" t="s">
        <v>19</v>
      </c>
      <c r="C327" s="115" t="s">
        <v>224</v>
      </c>
      <c r="D327" s="115" t="s">
        <v>225</v>
      </c>
      <c r="E327" s="115">
        <v>4.4649999999999999</v>
      </c>
      <c r="F327" s="115">
        <v>0.23</v>
      </c>
      <c r="G327" s="115">
        <v>0.6</v>
      </c>
      <c r="H327" s="10">
        <f t="shared" si="29"/>
        <v>6.3849499999999999</v>
      </c>
    </row>
    <row r="328" spans="2:8">
      <c r="B328" s="4" t="s">
        <v>20</v>
      </c>
      <c r="C328" s="115" t="s">
        <v>225</v>
      </c>
      <c r="D328" s="115" t="s">
        <v>42</v>
      </c>
      <c r="E328" s="115">
        <v>4.4649999999999999</v>
      </c>
      <c r="F328" s="115">
        <v>0.23</v>
      </c>
      <c r="G328" s="115">
        <v>0.6</v>
      </c>
      <c r="H328" s="10">
        <f t="shared" si="29"/>
        <v>6.3849499999999999</v>
      </c>
    </row>
    <row r="329" spans="2:8">
      <c r="B329" s="4" t="s">
        <v>21</v>
      </c>
      <c r="C329" s="115" t="s">
        <v>42</v>
      </c>
      <c r="D329" s="115" t="s">
        <v>131</v>
      </c>
      <c r="E329" s="115">
        <v>5.86</v>
      </c>
      <c r="F329" s="115">
        <v>0.23</v>
      </c>
      <c r="G329" s="115">
        <v>0.6</v>
      </c>
      <c r="H329" s="10">
        <f t="shared" si="29"/>
        <v>8.3797999999999995</v>
      </c>
    </row>
    <row r="330" spans="2:8">
      <c r="B330" s="4" t="s">
        <v>22</v>
      </c>
      <c r="C330" s="115" t="s">
        <v>27</v>
      </c>
      <c r="D330" s="115" t="s">
        <v>83</v>
      </c>
      <c r="E330" s="115">
        <v>5.86</v>
      </c>
      <c r="F330" s="115">
        <v>0.23</v>
      </c>
      <c r="G330" s="115">
        <v>0.6</v>
      </c>
      <c r="H330" s="10">
        <f t="shared" si="29"/>
        <v>8.3797999999999995</v>
      </c>
    </row>
    <row r="331" spans="2:8">
      <c r="B331" s="4" t="s">
        <v>23</v>
      </c>
      <c r="C331" s="115" t="s">
        <v>83</v>
      </c>
      <c r="D331" s="115" t="s">
        <v>226</v>
      </c>
      <c r="E331" s="115">
        <v>4.4649999999999999</v>
      </c>
      <c r="F331" s="115">
        <v>0.23</v>
      </c>
      <c r="G331" s="115">
        <v>0.6</v>
      </c>
      <c r="H331" s="10">
        <f t="shared" si="29"/>
        <v>6.3849499999999999</v>
      </c>
    </row>
    <row r="332" spans="2:8">
      <c r="B332" s="4" t="s">
        <v>29</v>
      </c>
      <c r="C332" s="115" t="s">
        <v>226</v>
      </c>
      <c r="D332" s="115" t="s">
        <v>141</v>
      </c>
      <c r="E332" s="115">
        <v>4.4649999999999999</v>
      </c>
      <c r="F332" s="115">
        <v>0.23</v>
      </c>
      <c r="G332" s="115">
        <v>0.6</v>
      </c>
      <c r="H332" s="10">
        <f t="shared" si="29"/>
        <v>6.3849499999999999</v>
      </c>
    </row>
    <row r="333" spans="2:8">
      <c r="B333" s="4" t="s">
        <v>30</v>
      </c>
      <c r="C333" s="115" t="s">
        <v>141</v>
      </c>
      <c r="D333" s="115" t="s">
        <v>142</v>
      </c>
      <c r="E333" s="115">
        <v>5.86</v>
      </c>
      <c r="F333" s="115">
        <v>0.23</v>
      </c>
      <c r="G333" s="115">
        <v>0.6</v>
      </c>
      <c r="H333" s="10">
        <f t="shared" si="29"/>
        <v>8.3797999999999995</v>
      </c>
    </row>
    <row r="334" spans="2:8">
      <c r="B334" s="4" t="s">
        <v>31</v>
      </c>
      <c r="C334" s="115" t="s">
        <v>153</v>
      </c>
      <c r="D334" s="115" t="s">
        <v>166</v>
      </c>
      <c r="E334" s="115">
        <v>5.86</v>
      </c>
      <c r="F334" s="115">
        <v>0.23</v>
      </c>
      <c r="G334" s="115">
        <v>0.6</v>
      </c>
      <c r="H334" s="10">
        <f t="shared" si="29"/>
        <v>8.3797999999999995</v>
      </c>
    </row>
    <row r="335" spans="2:8">
      <c r="B335" s="4" t="s">
        <v>32</v>
      </c>
      <c r="C335" s="115" t="s">
        <v>166</v>
      </c>
      <c r="D335" s="115" t="s">
        <v>137</v>
      </c>
      <c r="E335" s="115">
        <v>4.4649999999999999</v>
      </c>
      <c r="F335" s="115">
        <v>0.23</v>
      </c>
      <c r="G335" s="115">
        <v>0.6</v>
      </c>
      <c r="H335" s="10">
        <f t="shared" si="29"/>
        <v>6.3849499999999999</v>
      </c>
    </row>
    <row r="336" spans="2:8">
      <c r="B336" s="4" t="s">
        <v>33</v>
      </c>
      <c r="C336" s="115" t="s">
        <v>137</v>
      </c>
      <c r="D336" s="115" t="s">
        <v>43</v>
      </c>
      <c r="E336" s="115">
        <v>4.4649999999999999</v>
      </c>
      <c r="F336" s="115">
        <v>0.23</v>
      </c>
      <c r="G336" s="115">
        <v>0.6</v>
      </c>
      <c r="H336" s="10">
        <f t="shared" si="29"/>
        <v>6.3849499999999999</v>
      </c>
    </row>
    <row r="337" spans="2:8">
      <c r="B337" s="4" t="s">
        <v>34</v>
      </c>
      <c r="C337" s="115" t="s">
        <v>43</v>
      </c>
      <c r="D337" s="115" t="s">
        <v>44</v>
      </c>
      <c r="E337" s="115">
        <v>5.86</v>
      </c>
      <c r="F337" s="115">
        <v>0.23</v>
      </c>
      <c r="G337" s="115">
        <v>0.6</v>
      </c>
      <c r="H337" s="10">
        <f t="shared" si="29"/>
        <v>8.3797999999999995</v>
      </c>
    </row>
    <row r="338" spans="2:8">
      <c r="B338" s="126" t="s">
        <v>45</v>
      </c>
      <c r="C338" s="115"/>
      <c r="D338" s="115"/>
      <c r="E338" s="115"/>
      <c r="F338" s="115"/>
      <c r="H338" s="10"/>
    </row>
    <row r="339" spans="2:8">
      <c r="B339" s="4" t="s">
        <v>9</v>
      </c>
      <c r="C339" s="115" t="s">
        <v>220</v>
      </c>
      <c r="D339" s="115" t="s">
        <v>223</v>
      </c>
      <c r="E339" s="115">
        <v>4.1900000000000004</v>
      </c>
      <c r="F339" s="115">
        <v>0.23</v>
      </c>
      <c r="G339" s="115">
        <v>0.6</v>
      </c>
      <c r="H339" s="10">
        <f t="shared" si="29"/>
        <v>5.9917000000000007</v>
      </c>
    </row>
    <row r="340" spans="2:8">
      <c r="B340" s="4" t="s">
        <v>11</v>
      </c>
      <c r="C340" s="115" t="s">
        <v>223</v>
      </c>
      <c r="D340" s="115" t="s">
        <v>27</v>
      </c>
      <c r="E340" s="115">
        <v>2.6</v>
      </c>
      <c r="F340" s="115">
        <v>0.23</v>
      </c>
      <c r="G340" s="115">
        <v>0.6</v>
      </c>
      <c r="H340" s="10">
        <f t="shared" si="29"/>
        <v>3.718</v>
      </c>
    </row>
    <row r="341" spans="2:8">
      <c r="B341" s="4" t="s">
        <v>13</v>
      </c>
      <c r="C341" s="115" t="s">
        <v>27</v>
      </c>
      <c r="D341" s="115" t="s">
        <v>500</v>
      </c>
      <c r="E341" s="115">
        <v>1.41</v>
      </c>
      <c r="F341" s="115">
        <v>0.23</v>
      </c>
      <c r="G341" s="115">
        <v>0.6</v>
      </c>
      <c r="H341" s="10">
        <f t="shared" si="29"/>
        <v>2.0162999999999998</v>
      </c>
    </row>
    <row r="342" spans="2:8">
      <c r="B342" s="4" t="s">
        <v>15</v>
      </c>
      <c r="C342" s="115" t="s">
        <v>500</v>
      </c>
      <c r="D342" s="115" t="s">
        <v>153</v>
      </c>
      <c r="E342" s="115">
        <v>2.1</v>
      </c>
      <c r="F342" s="115">
        <v>0.23</v>
      </c>
      <c r="G342" s="115">
        <v>0.6</v>
      </c>
      <c r="H342" s="10">
        <f t="shared" si="29"/>
        <v>3.0030000000000001</v>
      </c>
    </row>
    <row r="343" spans="2:8">
      <c r="B343" s="4" t="s">
        <v>16</v>
      </c>
      <c r="C343" s="115" t="s">
        <v>132</v>
      </c>
      <c r="D343" s="115" t="s">
        <v>224</v>
      </c>
      <c r="E343" s="115">
        <v>4.1900000000000004</v>
      </c>
      <c r="F343" s="115">
        <v>0.23</v>
      </c>
      <c r="G343" s="115">
        <v>0.6</v>
      </c>
      <c r="H343" s="10">
        <f t="shared" si="29"/>
        <v>5.9917000000000007</v>
      </c>
    </row>
    <row r="344" spans="2:8">
      <c r="B344" s="4" t="s">
        <v>17</v>
      </c>
      <c r="C344" s="115" t="s">
        <v>224</v>
      </c>
      <c r="D344" s="115" t="s">
        <v>83</v>
      </c>
      <c r="E344" s="115">
        <v>2.6</v>
      </c>
      <c r="F344" s="115">
        <v>0.23</v>
      </c>
      <c r="G344" s="115">
        <v>0.6</v>
      </c>
      <c r="H344" s="10">
        <f t="shared" si="29"/>
        <v>3.718</v>
      </c>
    </row>
    <row r="345" spans="2:8">
      <c r="B345" s="4" t="s">
        <v>18</v>
      </c>
      <c r="C345" s="115" t="s">
        <v>83</v>
      </c>
      <c r="D345" s="115" t="s">
        <v>166</v>
      </c>
      <c r="E345" s="115">
        <v>3.96</v>
      </c>
      <c r="F345" s="115">
        <v>0.23</v>
      </c>
      <c r="G345" s="115">
        <v>0.6</v>
      </c>
      <c r="H345" s="10">
        <f t="shared" si="29"/>
        <v>5.6627999999999998</v>
      </c>
    </row>
    <row r="346" spans="2:8">
      <c r="B346" s="4" t="s">
        <v>19</v>
      </c>
      <c r="C346" s="115" t="s">
        <v>240</v>
      </c>
      <c r="D346" s="115" t="s">
        <v>222</v>
      </c>
      <c r="E346" s="115">
        <v>1.2749999999999999</v>
      </c>
      <c r="F346" s="115">
        <v>0.23</v>
      </c>
      <c r="G346" s="115">
        <v>0.6</v>
      </c>
      <c r="H346" s="10">
        <f t="shared" si="29"/>
        <v>1.8232499999999998</v>
      </c>
    </row>
    <row r="347" spans="2:8">
      <c r="B347" s="4" t="s">
        <v>20</v>
      </c>
      <c r="C347" s="115" t="s">
        <v>222</v>
      </c>
      <c r="D347" s="115" t="s">
        <v>227</v>
      </c>
      <c r="E347" s="115">
        <v>3</v>
      </c>
      <c r="F347" s="115">
        <v>0.23</v>
      </c>
      <c r="G347" s="115">
        <v>0.6</v>
      </c>
      <c r="H347" s="10">
        <f t="shared" si="29"/>
        <v>4.29</v>
      </c>
    </row>
    <row r="348" spans="2:8">
      <c r="B348" s="4" t="s">
        <v>21</v>
      </c>
      <c r="C348" s="115" t="s">
        <v>225</v>
      </c>
      <c r="D348" s="115" t="s">
        <v>226</v>
      </c>
      <c r="E348" s="115">
        <v>2.6</v>
      </c>
      <c r="F348" s="115">
        <v>0.23</v>
      </c>
      <c r="G348" s="115">
        <v>0.6</v>
      </c>
      <c r="H348" s="10">
        <f t="shared" si="29"/>
        <v>3.718</v>
      </c>
    </row>
    <row r="349" spans="2:8">
      <c r="B349" s="4" t="s">
        <v>22</v>
      </c>
      <c r="C349" s="115" t="s">
        <v>226</v>
      </c>
      <c r="D349" s="115" t="s">
        <v>137</v>
      </c>
      <c r="E349" s="115">
        <v>3.96</v>
      </c>
      <c r="F349" s="115">
        <v>0.23</v>
      </c>
      <c r="G349" s="115">
        <v>0.6</v>
      </c>
      <c r="H349" s="10">
        <f t="shared" si="29"/>
        <v>5.6627999999999998</v>
      </c>
    </row>
    <row r="350" spans="2:8">
      <c r="B350" s="4" t="s">
        <v>23</v>
      </c>
      <c r="C350" s="115" t="s">
        <v>138</v>
      </c>
      <c r="D350" s="115" t="s">
        <v>139</v>
      </c>
      <c r="E350" s="115">
        <v>1.2749999999999999</v>
      </c>
      <c r="F350" s="115">
        <v>0.23</v>
      </c>
      <c r="G350" s="115">
        <v>0.6</v>
      </c>
      <c r="H350" s="10">
        <f t="shared" si="29"/>
        <v>1.8232499999999998</v>
      </c>
    </row>
    <row r="351" spans="2:8">
      <c r="B351" s="4" t="s">
        <v>29</v>
      </c>
      <c r="C351" s="115" t="s">
        <v>139</v>
      </c>
      <c r="D351" s="115" t="s">
        <v>228</v>
      </c>
      <c r="E351" s="115">
        <v>3</v>
      </c>
      <c r="F351" s="115">
        <v>0.23</v>
      </c>
      <c r="G351" s="115">
        <v>0.6</v>
      </c>
      <c r="H351" s="10">
        <f t="shared" si="29"/>
        <v>4.29</v>
      </c>
    </row>
    <row r="352" spans="2:8">
      <c r="B352" s="4" t="s">
        <v>30</v>
      </c>
      <c r="C352" s="115" t="s">
        <v>221</v>
      </c>
      <c r="D352" s="115" t="s">
        <v>42</v>
      </c>
      <c r="E352" s="115">
        <v>4.1900000000000004</v>
      </c>
      <c r="F352" s="115">
        <v>0.23</v>
      </c>
      <c r="G352" s="115">
        <v>0.6</v>
      </c>
      <c r="H352" s="10">
        <f t="shared" si="29"/>
        <v>5.9917000000000007</v>
      </c>
    </row>
    <row r="353" spans="1:8">
      <c r="B353" s="4" t="s">
        <v>31</v>
      </c>
      <c r="C353" s="115" t="s">
        <v>42</v>
      </c>
      <c r="D353" s="115" t="s">
        <v>141</v>
      </c>
      <c r="E353" s="115">
        <v>2.6</v>
      </c>
      <c r="F353" s="115">
        <v>0.23</v>
      </c>
      <c r="G353" s="115">
        <v>0.6</v>
      </c>
      <c r="H353" s="10">
        <f t="shared" si="29"/>
        <v>3.718</v>
      </c>
    </row>
    <row r="354" spans="1:8">
      <c r="B354" s="4" t="s">
        <v>32</v>
      </c>
      <c r="C354" s="115" t="s">
        <v>141</v>
      </c>
      <c r="D354" s="115" t="s">
        <v>43</v>
      </c>
      <c r="E354" s="115">
        <v>3.96</v>
      </c>
      <c r="F354" s="115">
        <v>0.23</v>
      </c>
      <c r="G354" s="115">
        <v>0.6</v>
      </c>
      <c r="H354" s="10">
        <f t="shared" si="29"/>
        <v>5.6627999999999998</v>
      </c>
    </row>
    <row r="355" spans="1:8">
      <c r="B355" s="4" t="s">
        <v>33</v>
      </c>
      <c r="C355" s="115" t="s">
        <v>155</v>
      </c>
      <c r="D355" s="115" t="s">
        <v>131</v>
      </c>
      <c r="E355" s="115">
        <v>4.1900000000000004</v>
      </c>
      <c r="F355" s="115">
        <v>0.23</v>
      </c>
      <c r="G355" s="115">
        <v>0.6</v>
      </c>
      <c r="H355" s="10">
        <f t="shared" si="29"/>
        <v>5.9917000000000007</v>
      </c>
    </row>
    <row r="356" spans="1:8">
      <c r="B356" s="4" t="s">
        <v>34</v>
      </c>
      <c r="C356" s="115" t="s">
        <v>131</v>
      </c>
      <c r="D356" s="115" t="s">
        <v>142</v>
      </c>
      <c r="E356" s="115">
        <v>2.6</v>
      </c>
      <c r="F356" s="115">
        <v>0.23</v>
      </c>
      <c r="G356" s="115">
        <v>0.6</v>
      </c>
      <c r="H356" s="10">
        <f t="shared" si="29"/>
        <v>3.718</v>
      </c>
    </row>
    <row r="357" spans="1:8">
      <c r="B357" s="4" t="s">
        <v>35</v>
      </c>
      <c r="C357" s="115" t="s">
        <v>142</v>
      </c>
      <c r="D357" s="115" t="s">
        <v>504</v>
      </c>
      <c r="E357" s="115">
        <v>1.41</v>
      </c>
      <c r="F357" s="115">
        <v>0.23</v>
      </c>
      <c r="G357" s="115">
        <v>0.6</v>
      </c>
      <c r="H357" s="10">
        <f t="shared" si="29"/>
        <v>2.0162999999999998</v>
      </c>
    </row>
    <row r="358" spans="1:8">
      <c r="B358" s="4" t="s">
        <v>36</v>
      </c>
      <c r="C358" s="115" t="s">
        <v>504</v>
      </c>
      <c r="D358" s="115" t="s">
        <v>44</v>
      </c>
      <c r="E358" s="115">
        <v>2.1</v>
      </c>
      <c r="F358" s="115">
        <v>0.23</v>
      </c>
      <c r="G358" s="115">
        <v>0.6</v>
      </c>
      <c r="H358" s="10">
        <f t="shared" si="29"/>
        <v>3.0030000000000001</v>
      </c>
    </row>
    <row r="359" spans="1:8">
      <c r="A359" s="220"/>
      <c r="B359" s="4"/>
      <c r="C359" s="115"/>
      <c r="D359" s="115"/>
      <c r="E359" s="115"/>
      <c r="F359" s="115"/>
      <c r="H359" s="10"/>
    </row>
    <row r="360" spans="1:8">
      <c r="A360" s="220"/>
      <c r="B360" s="125"/>
      <c r="C360" s="6" t="s">
        <v>253</v>
      </c>
      <c r="H360" s="10"/>
    </row>
    <row r="361" spans="1:8">
      <c r="A361" s="220"/>
      <c r="B361" s="126" t="s">
        <v>24</v>
      </c>
      <c r="C361" s="6"/>
      <c r="H361" s="10"/>
    </row>
    <row r="362" spans="1:8">
      <c r="A362" s="220"/>
      <c r="B362" s="126" t="s">
        <v>25</v>
      </c>
      <c r="C362" s="409" t="s">
        <v>26</v>
      </c>
      <c r="D362" s="409"/>
      <c r="E362" s="126" t="s">
        <v>7</v>
      </c>
      <c r="F362" s="126" t="s">
        <v>8</v>
      </c>
      <c r="G362" s="126" t="s">
        <v>46</v>
      </c>
      <c r="H362" s="126" t="s">
        <v>123</v>
      </c>
    </row>
    <row r="363" spans="1:8">
      <c r="A363" s="220"/>
      <c r="B363" s="4" t="s">
        <v>9</v>
      </c>
      <c r="C363" s="115" t="s">
        <v>220</v>
      </c>
      <c r="D363" s="115" t="s">
        <v>132</v>
      </c>
      <c r="E363" s="115">
        <v>5.86</v>
      </c>
      <c r="F363" s="115">
        <v>0.23</v>
      </c>
      <c r="G363" s="115">
        <v>0.6</v>
      </c>
      <c r="H363" s="10">
        <f t="shared" ref="H363:H431" si="30">+E363*(2*G363+F363)</f>
        <v>8.3797999999999995</v>
      </c>
    </row>
    <row r="364" spans="1:8">
      <c r="A364" s="220"/>
      <c r="B364" s="4" t="s">
        <v>11</v>
      </c>
      <c r="C364" s="115" t="s">
        <v>132</v>
      </c>
      <c r="D364" s="115" t="s">
        <v>240</v>
      </c>
      <c r="E364" s="115">
        <v>1.4950000000000001</v>
      </c>
      <c r="F364" s="115">
        <v>0.23</v>
      </c>
      <c r="G364" s="115">
        <v>0.6</v>
      </c>
      <c r="H364" s="10">
        <f t="shared" si="30"/>
        <v>2.1378500000000003</v>
      </c>
    </row>
    <row r="365" spans="1:8">
      <c r="A365" s="220"/>
      <c r="B365" s="4" t="s">
        <v>13</v>
      </c>
      <c r="C365" s="115" t="s">
        <v>138</v>
      </c>
      <c r="D365" s="115" t="s">
        <v>221</v>
      </c>
      <c r="E365" s="115">
        <v>1.4950000000000001</v>
      </c>
      <c r="F365" s="115">
        <v>0.23</v>
      </c>
      <c r="G365" s="115">
        <v>0.6</v>
      </c>
      <c r="H365" s="10">
        <f t="shared" si="30"/>
        <v>2.1378500000000003</v>
      </c>
    </row>
    <row r="366" spans="1:8">
      <c r="A366" s="220"/>
      <c r="B366" s="4" t="s">
        <v>15</v>
      </c>
      <c r="C366" s="115" t="s">
        <v>221</v>
      </c>
      <c r="D366" s="115" t="s">
        <v>155</v>
      </c>
      <c r="E366" s="115">
        <v>5.86</v>
      </c>
      <c r="F366" s="115">
        <v>0.23</v>
      </c>
      <c r="G366" s="115">
        <v>0.6</v>
      </c>
      <c r="H366" s="10">
        <f t="shared" si="30"/>
        <v>8.3797999999999995</v>
      </c>
    </row>
    <row r="367" spans="1:8">
      <c r="A367" s="220"/>
      <c r="B367" s="4" t="s">
        <v>16</v>
      </c>
      <c r="C367" s="115" t="s">
        <v>136</v>
      </c>
      <c r="D367" s="115" t="s">
        <v>222</v>
      </c>
      <c r="E367" s="115">
        <v>1.4950000000000001</v>
      </c>
      <c r="F367" s="115">
        <v>0.23</v>
      </c>
      <c r="G367" s="115">
        <v>0.6</v>
      </c>
      <c r="H367" s="10">
        <f t="shared" si="30"/>
        <v>2.1378500000000003</v>
      </c>
    </row>
    <row r="368" spans="1:8">
      <c r="A368" s="220"/>
      <c r="B368" s="4" t="s">
        <v>17</v>
      </c>
      <c r="C368" s="115" t="s">
        <v>139</v>
      </c>
      <c r="D368" s="115" t="s">
        <v>140</v>
      </c>
      <c r="E368" s="115">
        <v>1.4950000000000001</v>
      </c>
      <c r="F368" s="115">
        <v>0.23</v>
      </c>
      <c r="G368" s="115">
        <v>0.6</v>
      </c>
      <c r="H368" s="10">
        <f t="shared" si="30"/>
        <v>2.1378500000000003</v>
      </c>
    </row>
    <row r="369" spans="1:8">
      <c r="A369" s="220"/>
      <c r="B369" s="4" t="s">
        <v>18</v>
      </c>
      <c r="C369" s="115" t="s">
        <v>223</v>
      </c>
      <c r="D369" s="115" t="s">
        <v>224</v>
      </c>
      <c r="E369" s="115">
        <v>5.86</v>
      </c>
      <c r="F369" s="115">
        <v>0.23</v>
      </c>
      <c r="G369" s="115">
        <v>0.6</v>
      </c>
      <c r="H369" s="10">
        <f t="shared" si="30"/>
        <v>8.3797999999999995</v>
      </c>
    </row>
    <row r="370" spans="1:8">
      <c r="A370" s="220"/>
      <c r="B370" s="4" t="s">
        <v>19</v>
      </c>
      <c r="C370" s="115" t="s">
        <v>224</v>
      </c>
      <c r="D370" s="115" t="s">
        <v>225</v>
      </c>
      <c r="E370" s="115">
        <v>4.4649999999999999</v>
      </c>
      <c r="F370" s="115">
        <v>0.23</v>
      </c>
      <c r="G370" s="115">
        <v>0.6</v>
      </c>
      <c r="H370" s="10">
        <f t="shared" si="30"/>
        <v>6.3849499999999999</v>
      </c>
    </row>
    <row r="371" spans="1:8">
      <c r="A371" s="220"/>
      <c r="B371" s="4" t="s">
        <v>20</v>
      </c>
      <c r="C371" s="115" t="s">
        <v>225</v>
      </c>
      <c r="D371" s="115" t="s">
        <v>42</v>
      </c>
      <c r="E371" s="115">
        <v>4.4649999999999999</v>
      </c>
      <c r="F371" s="115">
        <v>0.23</v>
      </c>
      <c r="G371" s="115">
        <v>0.6</v>
      </c>
      <c r="H371" s="10">
        <f t="shared" si="30"/>
        <v>6.3849499999999999</v>
      </c>
    </row>
    <row r="372" spans="1:8">
      <c r="A372" s="220"/>
      <c r="B372" s="4" t="s">
        <v>21</v>
      </c>
      <c r="C372" s="115" t="s">
        <v>42</v>
      </c>
      <c r="D372" s="115" t="s">
        <v>131</v>
      </c>
      <c r="E372" s="115">
        <v>5.86</v>
      </c>
      <c r="F372" s="115">
        <v>0.23</v>
      </c>
      <c r="G372" s="115">
        <v>0.6</v>
      </c>
      <c r="H372" s="10">
        <f t="shared" si="30"/>
        <v>8.3797999999999995</v>
      </c>
    </row>
    <row r="373" spans="1:8">
      <c r="A373" s="220"/>
      <c r="B373" s="4" t="s">
        <v>22</v>
      </c>
      <c r="C373" s="115" t="s">
        <v>27</v>
      </c>
      <c r="D373" s="115" t="s">
        <v>83</v>
      </c>
      <c r="E373" s="115">
        <v>5.86</v>
      </c>
      <c r="F373" s="115">
        <v>0.23</v>
      </c>
      <c r="G373" s="115">
        <v>0.6</v>
      </c>
      <c r="H373" s="10">
        <f t="shared" si="30"/>
        <v>8.3797999999999995</v>
      </c>
    </row>
    <row r="374" spans="1:8">
      <c r="A374" s="220"/>
      <c r="B374" s="4" t="s">
        <v>23</v>
      </c>
      <c r="C374" s="115" t="s">
        <v>83</v>
      </c>
      <c r="D374" s="115" t="s">
        <v>226</v>
      </c>
      <c r="E374" s="115">
        <v>4.4649999999999999</v>
      </c>
      <c r="F374" s="115">
        <v>0.23</v>
      </c>
      <c r="G374" s="115">
        <v>0.6</v>
      </c>
      <c r="H374" s="10">
        <f t="shared" si="30"/>
        <v>6.3849499999999999</v>
      </c>
    </row>
    <row r="375" spans="1:8">
      <c r="A375" s="220"/>
      <c r="B375" s="4" t="s">
        <v>29</v>
      </c>
      <c r="C375" s="115" t="s">
        <v>226</v>
      </c>
      <c r="D375" s="115" t="s">
        <v>141</v>
      </c>
      <c r="E375" s="115">
        <v>4.4649999999999999</v>
      </c>
      <c r="F375" s="115">
        <v>0.23</v>
      </c>
      <c r="G375" s="115">
        <v>0.6</v>
      </c>
      <c r="H375" s="10">
        <f t="shared" si="30"/>
        <v>6.3849499999999999</v>
      </c>
    </row>
    <row r="376" spans="1:8">
      <c r="A376" s="220"/>
      <c r="B376" s="4" t="s">
        <v>30</v>
      </c>
      <c r="C376" s="115" t="s">
        <v>141</v>
      </c>
      <c r="D376" s="115" t="s">
        <v>142</v>
      </c>
      <c r="E376" s="115">
        <v>5.86</v>
      </c>
      <c r="F376" s="115">
        <v>0.23</v>
      </c>
      <c r="G376" s="115">
        <v>0.6</v>
      </c>
      <c r="H376" s="10">
        <f t="shared" si="30"/>
        <v>8.3797999999999995</v>
      </c>
    </row>
    <row r="377" spans="1:8">
      <c r="A377" s="220"/>
      <c r="B377" s="4" t="s">
        <v>31</v>
      </c>
      <c r="C377" s="115" t="s">
        <v>166</v>
      </c>
      <c r="D377" s="115" t="s">
        <v>137</v>
      </c>
      <c r="E377" s="115">
        <v>4.4649999999999999</v>
      </c>
      <c r="F377" s="115">
        <v>0.23</v>
      </c>
      <c r="G377" s="115">
        <v>0.6</v>
      </c>
      <c r="H377" s="10">
        <f t="shared" si="30"/>
        <v>6.3849499999999999</v>
      </c>
    </row>
    <row r="378" spans="1:8">
      <c r="A378" s="220"/>
      <c r="B378" s="4" t="s">
        <v>32</v>
      </c>
      <c r="C378" s="115" t="s">
        <v>137</v>
      </c>
      <c r="D378" s="115" t="s">
        <v>43</v>
      </c>
      <c r="E378" s="115">
        <v>4.4649999999999999</v>
      </c>
      <c r="F378" s="115">
        <v>0.23</v>
      </c>
      <c r="G378" s="115">
        <v>0.6</v>
      </c>
      <c r="H378" s="10">
        <f t="shared" si="30"/>
        <v>6.3849499999999999</v>
      </c>
    </row>
    <row r="379" spans="1:8">
      <c r="A379" s="220"/>
      <c r="B379" s="126" t="s">
        <v>45</v>
      </c>
      <c r="C379" s="115"/>
      <c r="D379" s="115"/>
      <c r="E379" s="115"/>
      <c r="F379" s="115"/>
      <c r="H379" s="10"/>
    </row>
    <row r="380" spans="1:8">
      <c r="A380" s="220"/>
      <c r="B380" s="4" t="s">
        <v>9</v>
      </c>
      <c r="C380" s="115" t="s">
        <v>220</v>
      </c>
      <c r="D380" s="115" t="s">
        <v>223</v>
      </c>
      <c r="E380" s="115">
        <v>4.1900000000000004</v>
      </c>
      <c r="F380" s="115">
        <v>0.23</v>
      </c>
      <c r="G380" s="115">
        <v>0.6</v>
      </c>
      <c r="H380" s="10">
        <f t="shared" si="30"/>
        <v>5.9917000000000007</v>
      </c>
    </row>
    <row r="381" spans="1:8">
      <c r="A381" s="220"/>
      <c r="B381" s="4" t="s">
        <v>11</v>
      </c>
      <c r="C381" s="115" t="s">
        <v>223</v>
      </c>
      <c r="D381" s="115" t="s">
        <v>27</v>
      </c>
      <c r="E381" s="115">
        <v>2.6</v>
      </c>
      <c r="F381" s="115">
        <v>0.23</v>
      </c>
      <c r="G381" s="115">
        <v>0.6</v>
      </c>
      <c r="H381" s="10">
        <f t="shared" si="30"/>
        <v>3.718</v>
      </c>
    </row>
    <row r="382" spans="1:8">
      <c r="A382" s="220"/>
      <c r="B382" s="4" t="s">
        <v>13</v>
      </c>
      <c r="C382" s="115" t="s">
        <v>27</v>
      </c>
      <c r="D382" s="115" t="s">
        <v>500</v>
      </c>
      <c r="E382" s="115">
        <v>1.41</v>
      </c>
      <c r="F382" s="115">
        <v>0.23</v>
      </c>
      <c r="G382" s="115">
        <v>0.6</v>
      </c>
      <c r="H382" s="10">
        <f t="shared" si="30"/>
        <v>2.0162999999999998</v>
      </c>
    </row>
    <row r="383" spans="1:8">
      <c r="A383" s="220"/>
      <c r="B383" s="4" t="s">
        <v>15</v>
      </c>
      <c r="C383" s="115" t="s">
        <v>132</v>
      </c>
      <c r="D383" s="115" t="s">
        <v>224</v>
      </c>
      <c r="E383" s="115">
        <v>4.1900000000000004</v>
      </c>
      <c r="F383" s="115">
        <v>0.23</v>
      </c>
      <c r="G383" s="115">
        <v>0.6</v>
      </c>
      <c r="H383" s="10">
        <f t="shared" si="30"/>
        <v>5.9917000000000007</v>
      </c>
    </row>
    <row r="384" spans="1:8">
      <c r="A384" s="220"/>
      <c r="B384" s="4" t="s">
        <v>16</v>
      </c>
      <c r="C384" s="115" t="s">
        <v>224</v>
      </c>
      <c r="D384" s="115" t="s">
        <v>83</v>
      </c>
      <c r="E384" s="115">
        <v>2.6</v>
      </c>
      <c r="F384" s="115">
        <v>0.23</v>
      </c>
      <c r="G384" s="115">
        <v>0.6</v>
      </c>
      <c r="H384" s="10">
        <f t="shared" si="30"/>
        <v>3.718</v>
      </c>
    </row>
    <row r="385" spans="1:8">
      <c r="A385" s="220"/>
      <c r="B385" s="4" t="s">
        <v>17</v>
      </c>
      <c r="C385" s="115" t="s">
        <v>83</v>
      </c>
      <c r="D385" s="115" t="s">
        <v>166</v>
      </c>
      <c r="E385" s="115">
        <v>3.96</v>
      </c>
      <c r="F385" s="115">
        <v>0.23</v>
      </c>
      <c r="G385" s="115">
        <v>0.6</v>
      </c>
      <c r="H385" s="10">
        <f t="shared" si="30"/>
        <v>5.6627999999999998</v>
      </c>
    </row>
    <row r="386" spans="1:8">
      <c r="A386" s="220"/>
      <c r="B386" s="4" t="s">
        <v>18</v>
      </c>
      <c r="C386" s="115" t="s">
        <v>240</v>
      </c>
      <c r="D386" s="115" t="s">
        <v>222</v>
      </c>
      <c r="E386" s="115">
        <v>1.2749999999999999</v>
      </c>
      <c r="F386" s="115">
        <v>0.23</v>
      </c>
      <c r="G386" s="115">
        <v>0.6</v>
      </c>
      <c r="H386" s="10">
        <f t="shared" si="30"/>
        <v>1.8232499999999998</v>
      </c>
    </row>
    <row r="387" spans="1:8">
      <c r="A387" s="220"/>
      <c r="B387" s="4" t="s">
        <v>19</v>
      </c>
      <c r="C387" s="115" t="s">
        <v>222</v>
      </c>
      <c r="D387" s="115" t="s">
        <v>227</v>
      </c>
      <c r="E387" s="115">
        <v>3</v>
      </c>
      <c r="F387" s="115">
        <v>0.23</v>
      </c>
      <c r="G387" s="115">
        <v>0.6</v>
      </c>
      <c r="H387" s="10">
        <f t="shared" si="30"/>
        <v>4.29</v>
      </c>
    </row>
    <row r="388" spans="1:8">
      <c r="A388" s="220"/>
      <c r="B388" s="4" t="s">
        <v>20</v>
      </c>
      <c r="C388" s="115" t="s">
        <v>225</v>
      </c>
      <c r="D388" s="115" t="s">
        <v>226</v>
      </c>
      <c r="E388" s="115">
        <v>2.6</v>
      </c>
      <c r="F388" s="115">
        <v>0.23</v>
      </c>
      <c r="G388" s="115">
        <v>0.6</v>
      </c>
      <c r="H388" s="10">
        <f t="shared" si="30"/>
        <v>3.718</v>
      </c>
    </row>
    <row r="389" spans="1:8">
      <c r="A389" s="220"/>
      <c r="B389" s="4" t="s">
        <v>21</v>
      </c>
      <c r="C389" s="115" t="s">
        <v>226</v>
      </c>
      <c r="D389" s="115" t="s">
        <v>137</v>
      </c>
      <c r="E389" s="115">
        <v>3.96</v>
      </c>
      <c r="F389" s="115">
        <v>0.23</v>
      </c>
      <c r="G389" s="115">
        <v>0.6</v>
      </c>
      <c r="H389" s="10">
        <f t="shared" si="30"/>
        <v>5.6627999999999998</v>
      </c>
    </row>
    <row r="390" spans="1:8">
      <c r="A390" s="220"/>
      <c r="B390" s="4" t="s">
        <v>22</v>
      </c>
      <c r="C390" s="115" t="s">
        <v>138</v>
      </c>
      <c r="D390" s="115" t="s">
        <v>139</v>
      </c>
      <c r="E390" s="115">
        <v>1.2749999999999999</v>
      </c>
      <c r="F390" s="115">
        <v>0.23</v>
      </c>
      <c r="G390" s="115">
        <v>0.6</v>
      </c>
      <c r="H390" s="10">
        <f t="shared" si="30"/>
        <v>1.8232499999999998</v>
      </c>
    </row>
    <row r="391" spans="1:8">
      <c r="A391" s="220"/>
      <c r="B391" s="4" t="s">
        <v>23</v>
      </c>
      <c r="C391" s="115" t="s">
        <v>139</v>
      </c>
      <c r="D391" s="115" t="s">
        <v>228</v>
      </c>
      <c r="E391" s="115">
        <v>3</v>
      </c>
      <c r="F391" s="115">
        <v>0.23</v>
      </c>
      <c r="G391" s="115">
        <v>0.6</v>
      </c>
      <c r="H391" s="10">
        <f t="shared" si="30"/>
        <v>4.29</v>
      </c>
    </row>
    <row r="392" spans="1:8">
      <c r="A392" s="220"/>
      <c r="B392" s="4" t="s">
        <v>29</v>
      </c>
      <c r="C392" s="115" t="s">
        <v>221</v>
      </c>
      <c r="D392" s="115" t="s">
        <v>42</v>
      </c>
      <c r="E392" s="115">
        <v>4.1900000000000004</v>
      </c>
      <c r="F392" s="115">
        <v>0.23</v>
      </c>
      <c r="G392" s="115">
        <v>0.6</v>
      </c>
      <c r="H392" s="10">
        <f t="shared" si="30"/>
        <v>5.9917000000000007</v>
      </c>
    </row>
    <row r="393" spans="1:8">
      <c r="A393" s="220"/>
      <c r="B393" s="4" t="s">
        <v>30</v>
      </c>
      <c r="C393" s="115" t="s">
        <v>42</v>
      </c>
      <c r="D393" s="115" t="s">
        <v>141</v>
      </c>
      <c r="E393" s="115">
        <v>2.6</v>
      </c>
      <c r="F393" s="115">
        <v>0.23</v>
      </c>
      <c r="G393" s="115">
        <v>0.6</v>
      </c>
      <c r="H393" s="10">
        <f t="shared" si="30"/>
        <v>3.718</v>
      </c>
    </row>
    <row r="394" spans="1:8">
      <c r="A394" s="220"/>
      <c r="B394" s="4" t="s">
        <v>31</v>
      </c>
      <c r="C394" s="115" t="s">
        <v>141</v>
      </c>
      <c r="D394" s="115" t="s">
        <v>43</v>
      </c>
      <c r="E394" s="115">
        <v>3.96</v>
      </c>
      <c r="F394" s="115">
        <v>0.23</v>
      </c>
      <c r="G394" s="115">
        <v>0.6</v>
      </c>
      <c r="H394" s="10">
        <f t="shared" si="30"/>
        <v>5.6627999999999998</v>
      </c>
    </row>
    <row r="395" spans="1:8">
      <c r="A395" s="220"/>
      <c r="B395" s="4" t="s">
        <v>32</v>
      </c>
      <c r="C395" s="115" t="s">
        <v>155</v>
      </c>
      <c r="D395" s="115" t="s">
        <v>131</v>
      </c>
      <c r="E395" s="115">
        <v>4.1900000000000004</v>
      </c>
      <c r="F395" s="115">
        <v>0.23</v>
      </c>
      <c r="G395" s="115">
        <v>0.6</v>
      </c>
      <c r="H395" s="10">
        <f t="shared" si="30"/>
        <v>5.9917000000000007</v>
      </c>
    </row>
    <row r="396" spans="1:8">
      <c r="A396" s="220"/>
      <c r="B396" s="4" t="s">
        <v>33</v>
      </c>
      <c r="C396" s="115" t="s">
        <v>131</v>
      </c>
      <c r="D396" s="115" t="s">
        <v>142</v>
      </c>
      <c r="E396" s="115">
        <v>2.6</v>
      </c>
      <c r="F396" s="115">
        <v>0.23</v>
      </c>
      <c r="G396" s="115">
        <v>0.6</v>
      </c>
      <c r="H396" s="10">
        <f t="shared" si="30"/>
        <v>3.718</v>
      </c>
    </row>
    <row r="397" spans="1:8">
      <c r="A397" s="220"/>
      <c r="B397" s="4" t="s">
        <v>34</v>
      </c>
      <c r="C397" s="115" t="s">
        <v>142</v>
      </c>
      <c r="D397" s="115" t="s">
        <v>504</v>
      </c>
      <c r="E397" s="115">
        <v>1.41</v>
      </c>
      <c r="F397" s="115">
        <v>0.23</v>
      </c>
      <c r="G397" s="115">
        <v>0.6</v>
      </c>
      <c r="H397" s="10">
        <f t="shared" si="30"/>
        <v>2.0162999999999998</v>
      </c>
    </row>
    <row r="398" spans="1:8">
      <c r="A398" s="220"/>
      <c r="B398" s="4"/>
      <c r="C398" s="115"/>
      <c r="D398" s="115"/>
      <c r="E398" s="115"/>
      <c r="F398" s="115"/>
      <c r="H398" s="10"/>
    </row>
    <row r="399" spans="1:8">
      <c r="A399" s="220"/>
      <c r="B399" s="4"/>
      <c r="C399" s="116" t="s">
        <v>552</v>
      </c>
      <c r="D399" s="115"/>
      <c r="E399" s="115"/>
      <c r="F399" s="115"/>
      <c r="H399" s="10">
        <f>SUM(H228:H398)</f>
        <v>702.66899999999987</v>
      </c>
    </row>
    <row r="400" spans="1:8">
      <c r="A400" s="220"/>
      <c r="B400" s="115"/>
      <c r="C400" t="s">
        <v>690</v>
      </c>
      <c r="H400" s="10">
        <f>+H399*0.1</f>
        <v>70.266899999999993</v>
      </c>
    </row>
    <row r="401" spans="1:8">
      <c r="A401" s="220"/>
      <c r="B401" s="4"/>
      <c r="C401" s="97" t="s">
        <v>551</v>
      </c>
      <c r="H401" s="9">
        <f>SUM(H399:H400)</f>
        <v>772.93589999999983</v>
      </c>
    </row>
    <row r="402" spans="1:8">
      <c r="A402" s="220"/>
      <c r="B402" s="4"/>
      <c r="C402" s="115"/>
      <c r="D402" s="115"/>
      <c r="E402" s="115"/>
      <c r="F402" s="115"/>
      <c r="H402" s="10"/>
    </row>
    <row r="403" spans="1:8">
      <c r="A403" s="221" t="s">
        <v>353</v>
      </c>
      <c r="B403" s="4"/>
      <c r="C403" s="155" t="s">
        <v>534</v>
      </c>
      <c r="D403" s="115"/>
      <c r="E403" s="115"/>
      <c r="F403" s="115"/>
      <c r="H403" s="10"/>
    </row>
    <row r="404" spans="1:8">
      <c r="A404" s="220"/>
      <c r="B404" s="4" t="s">
        <v>9</v>
      </c>
      <c r="C404" s="115" t="s">
        <v>223</v>
      </c>
      <c r="D404" s="115" t="s">
        <v>224</v>
      </c>
      <c r="E404" s="115">
        <v>5.86</v>
      </c>
      <c r="F404" s="115">
        <v>0.23</v>
      </c>
      <c r="G404" s="115">
        <v>0.6</v>
      </c>
      <c r="H404" s="10">
        <f t="shared" si="30"/>
        <v>8.3797999999999995</v>
      </c>
    </row>
    <row r="405" spans="1:8">
      <c r="A405" s="220"/>
      <c r="B405" s="4" t="s">
        <v>11</v>
      </c>
      <c r="C405" s="115" t="s">
        <v>224</v>
      </c>
      <c r="D405" s="115" t="s">
        <v>225</v>
      </c>
      <c r="E405" s="115">
        <v>4.4649999999999999</v>
      </c>
      <c r="F405" s="115">
        <v>0.23</v>
      </c>
      <c r="G405" s="115">
        <v>0.6</v>
      </c>
      <c r="H405" s="10">
        <f t="shared" si="30"/>
        <v>6.3849499999999999</v>
      </c>
    </row>
    <row r="406" spans="1:8">
      <c r="A406" s="220"/>
      <c r="B406" s="4" t="s">
        <v>13</v>
      </c>
      <c r="C406" s="115" t="s">
        <v>225</v>
      </c>
      <c r="D406" s="115" t="s">
        <v>42</v>
      </c>
      <c r="E406" s="115">
        <v>4.4649999999999999</v>
      </c>
      <c r="F406" s="115">
        <v>0.23</v>
      </c>
      <c r="G406" s="115">
        <v>0.6</v>
      </c>
      <c r="H406" s="10">
        <f t="shared" si="30"/>
        <v>6.3849499999999999</v>
      </c>
    </row>
    <row r="407" spans="1:8">
      <c r="A407" s="220"/>
      <c r="B407" s="4" t="s">
        <v>15</v>
      </c>
      <c r="C407" s="115" t="s">
        <v>42</v>
      </c>
      <c r="D407" s="115" t="s">
        <v>131</v>
      </c>
      <c r="E407" s="115">
        <v>5.86</v>
      </c>
      <c r="F407" s="115">
        <v>0.23</v>
      </c>
      <c r="G407" s="115">
        <v>0.6</v>
      </c>
      <c r="H407" s="10">
        <f t="shared" si="30"/>
        <v>8.3797999999999995</v>
      </c>
    </row>
    <row r="408" spans="1:8">
      <c r="A408" s="220"/>
      <c r="B408" s="4" t="s">
        <v>16</v>
      </c>
      <c r="C408" s="115" t="s">
        <v>27</v>
      </c>
      <c r="D408" s="115" t="s">
        <v>83</v>
      </c>
      <c r="E408" s="115">
        <v>5.86</v>
      </c>
      <c r="F408" s="115">
        <v>0.23</v>
      </c>
      <c r="G408" s="115">
        <v>0.6</v>
      </c>
      <c r="H408" s="10">
        <f t="shared" si="30"/>
        <v>8.3797999999999995</v>
      </c>
    </row>
    <row r="409" spans="1:8">
      <c r="A409" s="220"/>
      <c r="B409" s="4" t="s">
        <v>17</v>
      </c>
      <c r="C409" s="115" t="s">
        <v>83</v>
      </c>
      <c r="D409" s="115" t="s">
        <v>226</v>
      </c>
      <c r="E409" s="115">
        <v>4.4649999999999999</v>
      </c>
      <c r="F409" s="115">
        <v>0.23</v>
      </c>
      <c r="G409" s="115">
        <v>0.6</v>
      </c>
      <c r="H409" s="10">
        <f t="shared" si="30"/>
        <v>6.3849499999999999</v>
      </c>
    </row>
    <row r="410" spans="1:8">
      <c r="A410" s="220"/>
      <c r="B410" s="4" t="s">
        <v>18</v>
      </c>
      <c r="C410" s="115" t="s">
        <v>226</v>
      </c>
      <c r="D410" s="115" t="s">
        <v>141</v>
      </c>
      <c r="E410" s="115">
        <v>4.4649999999999999</v>
      </c>
      <c r="F410" s="115">
        <v>0.23</v>
      </c>
      <c r="G410" s="115">
        <v>0.6</v>
      </c>
      <c r="H410" s="10">
        <f t="shared" si="30"/>
        <v>6.3849499999999999</v>
      </c>
    </row>
    <row r="411" spans="1:8">
      <c r="A411" s="220"/>
      <c r="B411" s="4" t="s">
        <v>19</v>
      </c>
      <c r="C411" s="115" t="s">
        <v>141</v>
      </c>
      <c r="D411" s="115" t="s">
        <v>142</v>
      </c>
      <c r="E411" s="115">
        <v>5.86</v>
      </c>
      <c r="F411" s="115">
        <v>0.23</v>
      </c>
      <c r="G411" s="115">
        <v>0.6</v>
      </c>
      <c r="H411" s="10">
        <f t="shared" si="30"/>
        <v>8.3797999999999995</v>
      </c>
    </row>
    <row r="412" spans="1:8">
      <c r="A412" s="220"/>
      <c r="B412" s="4" t="s">
        <v>20</v>
      </c>
      <c r="C412" s="115" t="s">
        <v>166</v>
      </c>
      <c r="D412" s="115" t="s">
        <v>137</v>
      </c>
      <c r="E412" s="115">
        <v>4.4649999999999999</v>
      </c>
      <c r="F412" s="115">
        <v>0.23</v>
      </c>
      <c r="G412" s="115">
        <v>0.6</v>
      </c>
      <c r="H412" s="10">
        <f t="shared" si="30"/>
        <v>6.3849499999999999</v>
      </c>
    </row>
    <row r="413" spans="1:8">
      <c r="A413" s="220"/>
      <c r="B413" s="4" t="s">
        <v>21</v>
      </c>
      <c r="C413" s="115" t="s">
        <v>137</v>
      </c>
      <c r="D413" s="115" t="s">
        <v>43</v>
      </c>
      <c r="E413" s="115">
        <v>4.4649999999999999</v>
      </c>
      <c r="F413" s="115">
        <v>0.23</v>
      </c>
      <c r="G413" s="115">
        <v>0.6</v>
      </c>
      <c r="H413" s="10">
        <f t="shared" si="30"/>
        <v>6.3849499999999999</v>
      </c>
    </row>
    <row r="414" spans="1:8">
      <c r="A414" s="220"/>
      <c r="B414" s="126" t="s">
        <v>45</v>
      </c>
      <c r="C414" s="115"/>
      <c r="D414" s="115"/>
      <c r="E414" s="115"/>
      <c r="F414" s="115"/>
      <c r="H414" s="10"/>
    </row>
    <row r="415" spans="1:8">
      <c r="A415" s="220"/>
      <c r="B415" s="4" t="s">
        <v>9</v>
      </c>
      <c r="C415" s="115" t="s">
        <v>220</v>
      </c>
      <c r="D415" s="115" t="s">
        <v>223</v>
      </c>
      <c r="E415" s="115">
        <v>4.1900000000000004</v>
      </c>
      <c r="F415" s="115">
        <v>0.23</v>
      </c>
      <c r="G415" s="115">
        <v>0.6</v>
      </c>
      <c r="H415" s="10">
        <f t="shared" si="30"/>
        <v>5.9917000000000007</v>
      </c>
    </row>
    <row r="416" spans="1:8">
      <c r="A416" s="220"/>
      <c r="B416" s="4" t="s">
        <v>11</v>
      </c>
      <c r="C416" s="115" t="s">
        <v>223</v>
      </c>
      <c r="D416" s="115" t="s">
        <v>27</v>
      </c>
      <c r="E416" s="115">
        <v>2.6</v>
      </c>
      <c r="F416" s="115">
        <v>0.23</v>
      </c>
      <c r="G416" s="115">
        <v>0.6</v>
      </c>
      <c r="H416" s="10">
        <f t="shared" si="30"/>
        <v>3.718</v>
      </c>
    </row>
    <row r="417" spans="1:8">
      <c r="A417" s="220"/>
      <c r="B417" s="4" t="s">
        <v>13</v>
      </c>
      <c r="C417" s="115" t="s">
        <v>27</v>
      </c>
      <c r="D417" s="115" t="s">
        <v>500</v>
      </c>
      <c r="E417" s="115">
        <v>1.41</v>
      </c>
      <c r="F417" s="115">
        <v>0.23</v>
      </c>
      <c r="G417" s="115">
        <v>0.6</v>
      </c>
      <c r="H417" s="10">
        <f t="shared" ref="H417" si="31">+E417*(2*G417+F417)</f>
        <v>2.0162999999999998</v>
      </c>
    </row>
    <row r="418" spans="1:8">
      <c r="A418" s="220"/>
      <c r="B418" s="4" t="s">
        <v>15</v>
      </c>
      <c r="C418" s="115" t="s">
        <v>132</v>
      </c>
      <c r="D418" s="115" t="s">
        <v>224</v>
      </c>
      <c r="E418" s="115">
        <v>4.1900000000000004</v>
      </c>
      <c r="F418" s="115">
        <v>0.23</v>
      </c>
      <c r="G418" s="115">
        <v>0.6</v>
      </c>
      <c r="H418" s="10">
        <f t="shared" si="30"/>
        <v>5.9917000000000007</v>
      </c>
    </row>
    <row r="419" spans="1:8">
      <c r="A419" s="220"/>
      <c r="B419" s="4" t="s">
        <v>16</v>
      </c>
      <c r="C419" s="115" t="s">
        <v>224</v>
      </c>
      <c r="D419" s="115" t="s">
        <v>83</v>
      </c>
      <c r="E419" s="115">
        <v>2.6</v>
      </c>
      <c r="F419" s="115">
        <v>0.23</v>
      </c>
      <c r="G419" s="115">
        <v>0.6</v>
      </c>
      <c r="H419" s="10">
        <f t="shared" si="30"/>
        <v>3.718</v>
      </c>
    </row>
    <row r="420" spans="1:8">
      <c r="A420" s="220"/>
      <c r="B420" s="4" t="s">
        <v>17</v>
      </c>
      <c r="C420" s="115" t="s">
        <v>83</v>
      </c>
      <c r="D420" s="115" t="s">
        <v>166</v>
      </c>
      <c r="E420" s="115">
        <v>3.96</v>
      </c>
      <c r="F420" s="115">
        <v>0.23</v>
      </c>
      <c r="G420" s="115">
        <v>0.6</v>
      </c>
      <c r="H420" s="10">
        <f t="shared" si="30"/>
        <v>5.6627999999999998</v>
      </c>
    </row>
    <row r="421" spans="1:8">
      <c r="A421" s="220"/>
      <c r="B421" s="4" t="s">
        <v>18</v>
      </c>
      <c r="C421" s="115" t="s">
        <v>240</v>
      </c>
      <c r="D421" s="115" t="s">
        <v>222</v>
      </c>
      <c r="E421" s="115">
        <v>1.2749999999999999</v>
      </c>
      <c r="F421" s="115">
        <v>0.23</v>
      </c>
      <c r="G421" s="115">
        <v>0.6</v>
      </c>
      <c r="H421" s="10">
        <f t="shared" si="30"/>
        <v>1.8232499999999998</v>
      </c>
    </row>
    <row r="422" spans="1:8">
      <c r="A422" s="220"/>
      <c r="B422" s="4" t="s">
        <v>19</v>
      </c>
      <c r="C422" s="115" t="s">
        <v>222</v>
      </c>
      <c r="D422" s="115" t="s">
        <v>227</v>
      </c>
      <c r="E422" s="115">
        <v>3</v>
      </c>
      <c r="F422" s="115">
        <v>0.23</v>
      </c>
      <c r="G422" s="115">
        <v>0.6</v>
      </c>
      <c r="H422" s="10">
        <f t="shared" si="30"/>
        <v>4.29</v>
      </c>
    </row>
    <row r="423" spans="1:8">
      <c r="A423" s="220"/>
      <c r="B423" s="4" t="s">
        <v>20</v>
      </c>
      <c r="C423" s="115" t="s">
        <v>225</v>
      </c>
      <c r="D423" s="115" t="s">
        <v>226</v>
      </c>
      <c r="E423" s="115">
        <v>2.6</v>
      </c>
      <c r="F423" s="115">
        <v>0.23</v>
      </c>
      <c r="G423" s="115">
        <v>0.6</v>
      </c>
      <c r="H423" s="10">
        <f t="shared" si="30"/>
        <v>3.718</v>
      </c>
    </row>
    <row r="424" spans="1:8">
      <c r="A424" s="220"/>
      <c r="B424" s="4" t="s">
        <v>21</v>
      </c>
      <c r="C424" s="115" t="s">
        <v>226</v>
      </c>
      <c r="D424" s="115" t="s">
        <v>137</v>
      </c>
      <c r="E424" s="115">
        <v>3.96</v>
      </c>
      <c r="F424" s="115">
        <v>0.23</v>
      </c>
      <c r="G424" s="115">
        <v>0.6</v>
      </c>
      <c r="H424" s="10">
        <f t="shared" si="30"/>
        <v>5.6627999999999998</v>
      </c>
    </row>
    <row r="425" spans="1:8">
      <c r="A425" s="220"/>
      <c r="B425" s="4" t="s">
        <v>22</v>
      </c>
      <c r="C425" s="115" t="s">
        <v>138</v>
      </c>
      <c r="D425" s="115" t="s">
        <v>139</v>
      </c>
      <c r="E425" s="115">
        <v>1.2749999999999999</v>
      </c>
      <c r="F425" s="115">
        <v>0.23</v>
      </c>
      <c r="G425" s="115">
        <v>0.6</v>
      </c>
      <c r="H425" s="10">
        <f t="shared" si="30"/>
        <v>1.8232499999999998</v>
      </c>
    </row>
    <row r="426" spans="1:8">
      <c r="A426" s="220"/>
      <c r="B426" s="4" t="s">
        <v>23</v>
      </c>
      <c r="C426" s="115" t="s">
        <v>139</v>
      </c>
      <c r="D426" s="115" t="s">
        <v>228</v>
      </c>
      <c r="E426" s="115">
        <v>3</v>
      </c>
      <c r="F426" s="115">
        <v>0.23</v>
      </c>
      <c r="G426" s="115">
        <v>0.6</v>
      </c>
      <c r="H426" s="10">
        <f t="shared" si="30"/>
        <v>4.29</v>
      </c>
    </row>
    <row r="427" spans="1:8">
      <c r="A427" s="220"/>
      <c r="B427" s="4" t="s">
        <v>29</v>
      </c>
      <c r="C427" s="115" t="s">
        <v>221</v>
      </c>
      <c r="D427" s="115" t="s">
        <v>42</v>
      </c>
      <c r="E427" s="115">
        <v>4.1900000000000004</v>
      </c>
      <c r="F427" s="115">
        <v>0.23</v>
      </c>
      <c r="G427" s="115">
        <v>0.6</v>
      </c>
      <c r="H427" s="10">
        <f t="shared" si="30"/>
        <v>5.9917000000000007</v>
      </c>
    </row>
    <row r="428" spans="1:8">
      <c r="A428" s="220"/>
      <c r="B428" s="4" t="s">
        <v>30</v>
      </c>
      <c r="C428" s="115" t="s">
        <v>42</v>
      </c>
      <c r="D428" s="115" t="s">
        <v>141</v>
      </c>
      <c r="E428" s="115">
        <v>2.6</v>
      </c>
      <c r="F428" s="115">
        <v>0.23</v>
      </c>
      <c r="G428" s="115">
        <v>0.6</v>
      </c>
      <c r="H428" s="10">
        <f t="shared" si="30"/>
        <v>3.718</v>
      </c>
    </row>
    <row r="429" spans="1:8">
      <c r="A429" s="220"/>
      <c r="B429" s="4" t="s">
        <v>31</v>
      </c>
      <c r="C429" s="115" t="s">
        <v>141</v>
      </c>
      <c r="D429" s="115" t="s">
        <v>43</v>
      </c>
      <c r="E429" s="115">
        <v>3.96</v>
      </c>
      <c r="F429" s="115">
        <v>0.23</v>
      </c>
      <c r="G429" s="115">
        <v>0.6</v>
      </c>
      <c r="H429" s="10">
        <f t="shared" si="30"/>
        <v>5.6627999999999998</v>
      </c>
    </row>
    <row r="430" spans="1:8">
      <c r="A430" s="220"/>
      <c r="B430" s="4" t="s">
        <v>32</v>
      </c>
      <c r="C430" s="115" t="s">
        <v>155</v>
      </c>
      <c r="D430" s="115" t="s">
        <v>131</v>
      </c>
      <c r="E430" s="115">
        <v>4.1900000000000004</v>
      </c>
      <c r="F430" s="115">
        <v>0.23</v>
      </c>
      <c r="G430" s="115">
        <v>0.6</v>
      </c>
      <c r="H430" s="10">
        <f t="shared" si="30"/>
        <v>5.9917000000000007</v>
      </c>
    </row>
    <row r="431" spans="1:8">
      <c r="A431" s="220"/>
      <c r="B431" s="4" t="s">
        <v>33</v>
      </c>
      <c r="C431" s="115" t="s">
        <v>131</v>
      </c>
      <c r="D431" s="115" t="s">
        <v>142</v>
      </c>
      <c r="E431" s="115">
        <v>2.6</v>
      </c>
      <c r="F431" s="115">
        <v>0.23</v>
      </c>
      <c r="G431" s="115">
        <v>0.6</v>
      </c>
      <c r="H431" s="10">
        <f t="shared" si="30"/>
        <v>3.718</v>
      </c>
    </row>
    <row r="432" spans="1:8">
      <c r="A432" s="220"/>
      <c r="B432" s="4" t="s">
        <v>34</v>
      </c>
      <c r="C432" s="115" t="s">
        <v>142</v>
      </c>
      <c r="D432" s="115" t="s">
        <v>504</v>
      </c>
      <c r="E432" s="115">
        <v>1.41</v>
      </c>
      <c r="F432" s="115">
        <v>0.23</v>
      </c>
      <c r="G432" s="115">
        <v>0.6</v>
      </c>
      <c r="H432" s="10">
        <f t="shared" ref="H432" si="32">+E432*(2*G432+F432)</f>
        <v>2.0162999999999998</v>
      </c>
    </row>
    <row r="433" spans="1:8">
      <c r="B433" s="4"/>
      <c r="C433" s="74"/>
      <c r="D433" s="74"/>
      <c r="E433" s="74"/>
      <c r="F433" s="74"/>
      <c r="H433" s="10"/>
    </row>
    <row r="434" spans="1:8">
      <c r="B434" s="4"/>
      <c r="C434" s="116" t="s">
        <v>552</v>
      </c>
      <c r="D434" s="22"/>
      <c r="E434" s="22"/>
      <c r="F434" s="22"/>
      <c r="H434" s="10">
        <f>SUM(H404:H433)</f>
        <v>147.63320000000004</v>
      </c>
    </row>
    <row r="435" spans="1:8">
      <c r="C435" t="s">
        <v>690</v>
      </c>
      <c r="H435" s="10">
        <f>+H434*0.1</f>
        <v>14.763320000000006</v>
      </c>
    </row>
    <row r="436" spans="1:8">
      <c r="C436" s="97" t="s">
        <v>551</v>
      </c>
      <c r="H436" s="9">
        <f>SUM(H434:H435)</f>
        <v>162.39652000000004</v>
      </c>
    </row>
    <row r="437" spans="1:8">
      <c r="H437" s="10"/>
    </row>
    <row r="438" spans="1:8">
      <c r="A438" s="219" t="s">
        <v>355</v>
      </c>
      <c r="B438" s="118"/>
      <c r="C438" s="6" t="s">
        <v>356</v>
      </c>
      <c r="E438" s="115" t="s">
        <v>354</v>
      </c>
      <c r="F438" s="126" t="s">
        <v>128</v>
      </c>
      <c r="G438" s="142" t="s">
        <v>357</v>
      </c>
      <c r="H438" s="144" t="s">
        <v>358</v>
      </c>
    </row>
    <row r="439" spans="1:8">
      <c r="C439" t="s">
        <v>68</v>
      </c>
      <c r="E439" s="147">
        <v>2</v>
      </c>
      <c r="F439" s="51">
        <v>12</v>
      </c>
      <c r="G439" s="115">
        <v>0.6</v>
      </c>
      <c r="H439" s="52">
        <f>G439*F439*E439</f>
        <v>14.399999999999999</v>
      </c>
    </row>
    <row r="440" spans="1:8">
      <c r="B440" s="115"/>
      <c r="E440" s="147">
        <v>1</v>
      </c>
      <c r="F440" s="51">
        <v>5.9</v>
      </c>
      <c r="G440" s="115">
        <v>0.6</v>
      </c>
      <c r="H440" s="52">
        <f t="shared" ref="H440" si="33">G440*F440*E440</f>
        <v>3.54</v>
      </c>
    </row>
    <row r="441" spans="1:8">
      <c r="B441" s="115"/>
      <c r="C441" t="s">
        <v>186</v>
      </c>
      <c r="E441" s="147">
        <v>2</v>
      </c>
      <c r="F441" s="51">
        <v>12</v>
      </c>
      <c r="G441" s="115">
        <v>0.6</v>
      </c>
      <c r="H441" s="52">
        <f>G441*F441*E441</f>
        <v>14.399999999999999</v>
      </c>
    </row>
    <row r="442" spans="1:8">
      <c r="B442" s="115"/>
      <c r="E442" s="147">
        <v>2</v>
      </c>
      <c r="F442" s="51">
        <v>5.9</v>
      </c>
      <c r="G442" s="115">
        <v>0.6</v>
      </c>
      <c r="H442" s="52">
        <f t="shared" ref="H442" si="34">G442*F442*E442</f>
        <v>7.08</v>
      </c>
    </row>
    <row r="443" spans="1:8">
      <c r="B443" s="115"/>
      <c r="C443" t="s">
        <v>187</v>
      </c>
      <c r="E443" s="147">
        <v>2</v>
      </c>
      <c r="F443" s="51">
        <v>12</v>
      </c>
      <c r="G443" s="115">
        <v>0.6</v>
      </c>
      <c r="H443" s="52">
        <f>G443*F443*E443</f>
        <v>14.399999999999999</v>
      </c>
    </row>
    <row r="444" spans="1:8">
      <c r="F444" s="147"/>
      <c r="H444" s="9"/>
    </row>
    <row r="445" spans="1:8">
      <c r="C445" s="6" t="s">
        <v>69</v>
      </c>
      <c r="F445" s="143">
        <f>SUM(F439:F444)</f>
        <v>47.8</v>
      </c>
      <c r="G445" s="126"/>
      <c r="H445" s="9">
        <f>SUM(H439:H444)</f>
        <v>53.819999999999993</v>
      </c>
    </row>
    <row r="446" spans="1:8">
      <c r="B446" s="115"/>
      <c r="C446" s="6"/>
      <c r="F446" s="154"/>
      <c r="G446" s="155"/>
      <c r="H446" s="9"/>
    </row>
    <row r="447" spans="1:8">
      <c r="B447" s="115"/>
      <c r="C447" s="6"/>
      <c r="F447" s="154"/>
      <c r="G447" s="155"/>
      <c r="H447" s="9"/>
    </row>
    <row r="448" spans="1:8" ht="18.75">
      <c r="B448" s="115"/>
      <c r="C448" s="157" t="s">
        <v>331</v>
      </c>
      <c r="F448" s="154"/>
      <c r="G448" s="155"/>
      <c r="H448" s="9"/>
    </row>
    <row r="449" spans="1:9">
      <c r="B449" s="115"/>
      <c r="F449" s="147"/>
    </row>
    <row r="450" spans="1:9">
      <c r="A450" s="219" t="s">
        <v>359</v>
      </c>
      <c r="B450" s="143"/>
      <c r="C450" s="6" t="s">
        <v>535</v>
      </c>
    </row>
    <row r="451" spans="1:9">
      <c r="B451" s="143"/>
      <c r="C451" s="8" t="s">
        <v>213</v>
      </c>
    </row>
    <row r="452" spans="1:9">
      <c r="B452" s="142" t="s">
        <v>4</v>
      </c>
      <c r="C452" s="144" t="s">
        <v>5</v>
      </c>
      <c r="E452" s="142" t="s">
        <v>6</v>
      </c>
      <c r="F452" s="142" t="s">
        <v>7</v>
      </c>
      <c r="G452" s="142" t="s">
        <v>8</v>
      </c>
      <c r="H452" s="142" t="s">
        <v>46</v>
      </c>
      <c r="I452" s="48" t="s">
        <v>122</v>
      </c>
    </row>
    <row r="453" spans="1:9">
      <c r="B453" s="4" t="s">
        <v>9</v>
      </c>
      <c r="C453" s="115" t="s">
        <v>10</v>
      </c>
      <c r="E453" s="115">
        <v>6</v>
      </c>
      <c r="F453" s="115">
        <v>3.2</v>
      </c>
      <c r="G453" s="115">
        <v>2.2000000000000002</v>
      </c>
      <c r="H453" s="115">
        <v>0.1</v>
      </c>
      <c r="I453" s="10">
        <f t="shared" ref="I453:I458" si="35">+H453*G453*F453*E453</f>
        <v>4.2240000000000011</v>
      </c>
    </row>
    <row r="454" spans="1:9">
      <c r="B454" s="4" t="s">
        <v>11</v>
      </c>
      <c r="C454" s="115" t="s">
        <v>12</v>
      </c>
      <c r="E454" s="115">
        <v>7</v>
      </c>
      <c r="F454" s="115">
        <v>2.6</v>
      </c>
      <c r="G454" s="115">
        <v>2.6</v>
      </c>
      <c r="H454" s="115">
        <v>0.1</v>
      </c>
      <c r="I454" s="10">
        <f t="shared" si="35"/>
        <v>4.7320000000000002</v>
      </c>
    </row>
    <row r="455" spans="1:9">
      <c r="B455" s="4" t="s">
        <v>13</v>
      </c>
      <c r="C455" s="115" t="s">
        <v>14</v>
      </c>
      <c r="E455" s="115">
        <v>4</v>
      </c>
      <c r="F455" s="115">
        <v>2.2000000000000002</v>
      </c>
      <c r="G455" s="115">
        <v>2.2000000000000002</v>
      </c>
      <c r="H455" s="115">
        <v>0.1</v>
      </c>
      <c r="I455" s="10">
        <f t="shared" si="35"/>
        <v>1.9360000000000004</v>
      </c>
    </row>
    <row r="456" spans="1:9">
      <c r="B456" s="4" t="s">
        <v>15</v>
      </c>
      <c r="C456" s="115" t="s">
        <v>219</v>
      </c>
      <c r="E456" s="115">
        <v>2</v>
      </c>
      <c r="F456" s="115">
        <v>1.7</v>
      </c>
      <c r="G456" s="115">
        <v>3.5</v>
      </c>
      <c r="H456" s="115">
        <v>0.1</v>
      </c>
      <c r="I456" s="10">
        <f t="shared" si="35"/>
        <v>1.1900000000000002</v>
      </c>
    </row>
    <row r="457" spans="1:9">
      <c r="B457" s="4" t="s">
        <v>16</v>
      </c>
      <c r="C457" s="115"/>
      <c r="E457" s="115">
        <v>2</v>
      </c>
      <c r="F457" s="115">
        <v>2.2000000000000002</v>
      </c>
      <c r="G457" s="115">
        <v>2.21</v>
      </c>
      <c r="H457" s="115">
        <v>0.1</v>
      </c>
      <c r="I457" s="10">
        <f t="shared" si="35"/>
        <v>0.97240000000000004</v>
      </c>
    </row>
    <row r="458" spans="1:9">
      <c r="B458" s="4" t="s">
        <v>17</v>
      </c>
      <c r="C458" s="115" t="s">
        <v>129</v>
      </c>
      <c r="E458" s="115">
        <v>2</v>
      </c>
      <c r="F458" s="115">
        <v>1.7</v>
      </c>
      <c r="G458" s="115">
        <v>1.7</v>
      </c>
      <c r="H458" s="115">
        <v>0.1</v>
      </c>
      <c r="I458" s="10">
        <f t="shared" si="35"/>
        <v>0.57800000000000007</v>
      </c>
    </row>
    <row r="459" spans="1:9">
      <c r="B459" s="4" t="s">
        <v>18</v>
      </c>
      <c r="C459" s="115" t="s">
        <v>130</v>
      </c>
      <c r="E459" s="115">
        <v>2</v>
      </c>
      <c r="F459" s="115">
        <v>1.9</v>
      </c>
      <c r="G459" s="115">
        <v>1.9</v>
      </c>
      <c r="H459" s="115">
        <v>0.1</v>
      </c>
      <c r="I459" s="10">
        <f t="shared" ref="I459" si="36">+H459*G459*F459*E459</f>
        <v>0.72199999999999998</v>
      </c>
    </row>
    <row r="460" spans="1:9">
      <c r="B460" s="4"/>
      <c r="C460" s="115"/>
      <c r="E460" s="115"/>
      <c r="F460" s="115"/>
      <c r="H460" s="115"/>
      <c r="I460" s="10"/>
    </row>
    <row r="461" spans="1:9">
      <c r="B461" s="115"/>
      <c r="C461" s="6" t="s">
        <v>54</v>
      </c>
    </row>
    <row r="462" spans="1:9">
      <c r="B462" s="142" t="s">
        <v>24</v>
      </c>
      <c r="C462" s="6" t="s">
        <v>52</v>
      </c>
    </row>
    <row r="463" spans="1:9">
      <c r="B463" s="142" t="s">
        <v>25</v>
      </c>
      <c r="C463" s="409" t="s">
        <v>26</v>
      </c>
      <c r="D463" s="409"/>
      <c r="E463" s="142" t="s">
        <v>6</v>
      </c>
      <c r="F463" s="142" t="s">
        <v>7</v>
      </c>
      <c r="G463" s="142" t="s">
        <v>8</v>
      </c>
      <c r="H463" s="142" t="s">
        <v>49</v>
      </c>
      <c r="I463" s="48" t="s">
        <v>122</v>
      </c>
    </row>
    <row r="464" spans="1:9">
      <c r="B464" s="4" t="s">
        <v>9</v>
      </c>
      <c r="C464" s="115" t="s">
        <v>220</v>
      </c>
      <c r="D464" s="115" t="s">
        <v>132</v>
      </c>
      <c r="F464" s="115">
        <v>5.86</v>
      </c>
      <c r="G464" s="115">
        <v>0.9</v>
      </c>
      <c r="H464" s="115">
        <v>0.1</v>
      </c>
      <c r="I464" s="10">
        <f t="shared" ref="I464:I482" si="37">+F464*G464*H464</f>
        <v>0.52739999999999998</v>
      </c>
    </row>
    <row r="465" spans="2:9">
      <c r="B465" s="4" t="s">
        <v>11</v>
      </c>
      <c r="C465" s="115" t="s">
        <v>132</v>
      </c>
      <c r="D465" s="115" t="s">
        <v>240</v>
      </c>
      <c r="F465" s="115">
        <v>1.4950000000000001</v>
      </c>
      <c r="G465" s="115">
        <v>0.9</v>
      </c>
      <c r="H465" s="115">
        <v>0.1</v>
      </c>
      <c r="I465" s="10">
        <f t="shared" si="37"/>
        <v>0.13455000000000003</v>
      </c>
    </row>
    <row r="466" spans="2:9">
      <c r="B466" s="4" t="s">
        <v>13</v>
      </c>
      <c r="C466" s="115" t="s">
        <v>138</v>
      </c>
      <c r="D466" s="115" t="s">
        <v>221</v>
      </c>
      <c r="F466" s="115">
        <v>1.4950000000000001</v>
      </c>
      <c r="G466" s="115">
        <v>0.9</v>
      </c>
      <c r="H466" s="115">
        <v>0.1</v>
      </c>
      <c r="I466" s="10">
        <f t="shared" si="37"/>
        <v>0.13455000000000003</v>
      </c>
    </row>
    <row r="467" spans="2:9">
      <c r="B467" s="4" t="s">
        <v>15</v>
      </c>
      <c r="C467" s="115" t="s">
        <v>221</v>
      </c>
      <c r="D467" s="115" t="s">
        <v>155</v>
      </c>
      <c r="F467" s="115">
        <v>5.86</v>
      </c>
      <c r="G467" s="115">
        <v>0.9</v>
      </c>
      <c r="H467" s="115">
        <f>H464</f>
        <v>0.1</v>
      </c>
      <c r="I467" s="10">
        <f t="shared" si="37"/>
        <v>0.52739999999999998</v>
      </c>
    </row>
    <row r="468" spans="2:9">
      <c r="B468" s="4" t="s">
        <v>16</v>
      </c>
      <c r="C468" s="115" t="s">
        <v>136</v>
      </c>
      <c r="D468" s="115" t="s">
        <v>222</v>
      </c>
      <c r="F468" s="115">
        <v>1.4950000000000001</v>
      </c>
      <c r="G468" s="115">
        <v>0.9</v>
      </c>
      <c r="H468" s="115">
        <f>H467</f>
        <v>0.1</v>
      </c>
      <c r="I468" s="10">
        <f t="shared" si="37"/>
        <v>0.13455000000000003</v>
      </c>
    </row>
    <row r="469" spans="2:9">
      <c r="B469" s="4" t="s">
        <v>17</v>
      </c>
      <c r="C469" s="115" t="s">
        <v>139</v>
      </c>
      <c r="D469" s="115" t="s">
        <v>140</v>
      </c>
      <c r="F469" s="115">
        <v>1.4950000000000001</v>
      </c>
      <c r="G469" s="115">
        <v>0.9</v>
      </c>
      <c r="H469" s="115">
        <f>H467</f>
        <v>0.1</v>
      </c>
      <c r="I469" s="10">
        <f t="shared" si="37"/>
        <v>0.13455000000000003</v>
      </c>
    </row>
    <row r="470" spans="2:9">
      <c r="B470" s="4" t="s">
        <v>18</v>
      </c>
      <c r="C470" s="115" t="s">
        <v>223</v>
      </c>
      <c r="D470" s="115" t="s">
        <v>224</v>
      </c>
      <c r="F470" s="115">
        <v>5.86</v>
      </c>
      <c r="G470" s="115">
        <v>0.9</v>
      </c>
      <c r="H470" s="115">
        <f t="shared" ref="H470:H482" si="38">H469</f>
        <v>0.1</v>
      </c>
      <c r="I470" s="10">
        <f t="shared" si="37"/>
        <v>0.52739999999999998</v>
      </c>
    </row>
    <row r="471" spans="2:9">
      <c r="B471" s="4" t="s">
        <v>19</v>
      </c>
      <c r="C471" s="115" t="s">
        <v>224</v>
      </c>
      <c r="D471" s="115" t="s">
        <v>225</v>
      </c>
      <c r="F471" s="115">
        <v>4.4649999999999999</v>
      </c>
      <c r="G471" s="115">
        <v>0.9</v>
      </c>
      <c r="H471" s="115">
        <f t="shared" si="38"/>
        <v>0.1</v>
      </c>
      <c r="I471" s="10">
        <f t="shared" si="37"/>
        <v>0.40185000000000004</v>
      </c>
    </row>
    <row r="472" spans="2:9">
      <c r="B472" s="4" t="s">
        <v>20</v>
      </c>
      <c r="C472" s="115" t="s">
        <v>225</v>
      </c>
      <c r="D472" s="115" t="s">
        <v>42</v>
      </c>
      <c r="F472" s="115">
        <v>4.4649999999999999</v>
      </c>
      <c r="G472" s="115">
        <v>0.9</v>
      </c>
      <c r="H472" s="115">
        <f t="shared" si="38"/>
        <v>0.1</v>
      </c>
      <c r="I472" s="10">
        <f t="shared" si="37"/>
        <v>0.40185000000000004</v>
      </c>
    </row>
    <row r="473" spans="2:9">
      <c r="B473" s="4" t="s">
        <v>21</v>
      </c>
      <c r="C473" s="115" t="s">
        <v>42</v>
      </c>
      <c r="D473" s="115" t="s">
        <v>131</v>
      </c>
      <c r="F473" s="115">
        <v>5.86</v>
      </c>
      <c r="G473" s="115">
        <v>0.9</v>
      </c>
      <c r="H473" s="115">
        <f t="shared" si="38"/>
        <v>0.1</v>
      </c>
      <c r="I473" s="10">
        <f t="shared" si="37"/>
        <v>0.52739999999999998</v>
      </c>
    </row>
    <row r="474" spans="2:9">
      <c r="B474" s="4" t="s">
        <v>22</v>
      </c>
      <c r="C474" s="115" t="s">
        <v>27</v>
      </c>
      <c r="D474" s="115" t="s">
        <v>83</v>
      </c>
      <c r="F474" s="115">
        <v>5.86</v>
      </c>
      <c r="G474" s="115">
        <v>0.9</v>
      </c>
      <c r="H474" s="115">
        <f t="shared" si="38"/>
        <v>0.1</v>
      </c>
      <c r="I474" s="10">
        <f t="shared" si="37"/>
        <v>0.52739999999999998</v>
      </c>
    </row>
    <row r="475" spans="2:9">
      <c r="B475" s="4" t="s">
        <v>23</v>
      </c>
      <c r="C475" s="115" t="s">
        <v>83</v>
      </c>
      <c r="D475" s="115" t="s">
        <v>226</v>
      </c>
      <c r="F475" s="115">
        <v>4.4649999999999999</v>
      </c>
      <c r="G475" s="115">
        <v>0.9</v>
      </c>
      <c r="H475" s="115">
        <f t="shared" si="38"/>
        <v>0.1</v>
      </c>
      <c r="I475" s="10">
        <f t="shared" si="37"/>
        <v>0.40185000000000004</v>
      </c>
    </row>
    <row r="476" spans="2:9">
      <c r="B476" s="4" t="s">
        <v>29</v>
      </c>
      <c r="C476" s="115" t="s">
        <v>226</v>
      </c>
      <c r="D476" s="115" t="s">
        <v>141</v>
      </c>
      <c r="F476" s="115">
        <v>4.4649999999999999</v>
      </c>
      <c r="G476" s="115">
        <v>0.9</v>
      </c>
      <c r="H476" s="115">
        <f t="shared" si="38"/>
        <v>0.1</v>
      </c>
      <c r="I476" s="10">
        <f t="shared" si="37"/>
        <v>0.40185000000000004</v>
      </c>
    </row>
    <row r="477" spans="2:9">
      <c r="B477" s="4" t="s">
        <v>30</v>
      </c>
      <c r="C477" s="115" t="s">
        <v>141</v>
      </c>
      <c r="D477" s="115" t="s">
        <v>142</v>
      </c>
      <c r="F477" s="115">
        <v>5.86</v>
      </c>
      <c r="G477" s="115">
        <v>0.9</v>
      </c>
      <c r="H477" s="115">
        <f t="shared" si="38"/>
        <v>0.1</v>
      </c>
      <c r="I477" s="10">
        <f t="shared" si="37"/>
        <v>0.52739999999999998</v>
      </c>
    </row>
    <row r="478" spans="2:9">
      <c r="B478" s="4" t="s">
        <v>31</v>
      </c>
      <c r="C478" s="115" t="s">
        <v>153</v>
      </c>
      <c r="D478" s="115" t="s">
        <v>166</v>
      </c>
      <c r="F478" s="115">
        <v>5.86</v>
      </c>
      <c r="G478" s="115">
        <v>0.9</v>
      </c>
      <c r="H478" s="115">
        <f t="shared" si="38"/>
        <v>0.1</v>
      </c>
      <c r="I478" s="10">
        <f t="shared" si="37"/>
        <v>0.52739999999999998</v>
      </c>
    </row>
    <row r="479" spans="2:9">
      <c r="B479" s="4" t="s">
        <v>32</v>
      </c>
      <c r="C479" s="115" t="s">
        <v>166</v>
      </c>
      <c r="D479" s="115" t="s">
        <v>137</v>
      </c>
      <c r="F479" s="115">
        <v>4.4649999999999999</v>
      </c>
      <c r="G479" s="115">
        <v>0.9</v>
      </c>
      <c r="H479" s="115">
        <f t="shared" si="38"/>
        <v>0.1</v>
      </c>
      <c r="I479" s="10">
        <f t="shared" si="37"/>
        <v>0.40185000000000004</v>
      </c>
    </row>
    <row r="480" spans="2:9">
      <c r="B480" s="4" t="s">
        <v>33</v>
      </c>
      <c r="C480" s="115" t="s">
        <v>137</v>
      </c>
      <c r="D480" s="115" t="s">
        <v>43</v>
      </c>
      <c r="F480" s="115">
        <v>4.4649999999999999</v>
      </c>
      <c r="G480" s="115">
        <v>0.9</v>
      </c>
      <c r="H480" s="115">
        <f t="shared" si="38"/>
        <v>0.1</v>
      </c>
      <c r="I480" s="10">
        <f t="shared" si="37"/>
        <v>0.40185000000000004</v>
      </c>
    </row>
    <row r="481" spans="2:9">
      <c r="B481" s="4" t="s">
        <v>34</v>
      </c>
      <c r="C481" s="115" t="s">
        <v>43</v>
      </c>
      <c r="D481" s="115" t="s">
        <v>44</v>
      </c>
      <c r="F481" s="115">
        <v>5.86</v>
      </c>
      <c r="G481" s="115">
        <v>0.9</v>
      </c>
      <c r="H481" s="115">
        <f t="shared" si="38"/>
        <v>0.1</v>
      </c>
      <c r="I481" s="10">
        <f t="shared" si="37"/>
        <v>0.52739999999999998</v>
      </c>
    </row>
    <row r="482" spans="2:9">
      <c r="B482" s="4" t="s">
        <v>35</v>
      </c>
      <c r="C482" s="115" t="s">
        <v>219</v>
      </c>
      <c r="D482" s="115" t="s">
        <v>130</v>
      </c>
      <c r="F482" s="115">
        <v>4.66</v>
      </c>
      <c r="G482" s="115">
        <v>0.9</v>
      </c>
      <c r="H482" s="115">
        <f t="shared" si="38"/>
        <v>0.1</v>
      </c>
      <c r="I482" s="10">
        <f t="shared" si="37"/>
        <v>0.4194</v>
      </c>
    </row>
    <row r="483" spans="2:9">
      <c r="B483" s="4"/>
      <c r="C483" s="97" t="s">
        <v>229</v>
      </c>
      <c r="D483" s="115"/>
      <c r="F483" s="115"/>
      <c r="H483" s="115"/>
      <c r="I483" s="10"/>
    </row>
    <row r="484" spans="2:9">
      <c r="B484" s="4">
        <v>20</v>
      </c>
      <c r="C484" s="115" t="s">
        <v>230</v>
      </c>
      <c r="D484" s="115"/>
      <c r="F484" s="115">
        <v>3.6</v>
      </c>
      <c r="G484" s="115">
        <v>0.9</v>
      </c>
      <c r="H484" s="115">
        <v>0.1</v>
      </c>
      <c r="I484" s="10">
        <f>+F484*G484*H484</f>
        <v>0.32400000000000007</v>
      </c>
    </row>
    <row r="485" spans="2:9">
      <c r="B485" s="4">
        <v>21</v>
      </c>
      <c r="C485" s="115" t="s">
        <v>506</v>
      </c>
      <c r="D485" s="115"/>
      <c r="F485" s="115">
        <v>4.51</v>
      </c>
      <c r="G485" s="115">
        <v>0.9</v>
      </c>
      <c r="H485" s="115">
        <v>0.1</v>
      </c>
      <c r="I485" s="10">
        <f>+F485*G485*H485</f>
        <v>0.40590000000000004</v>
      </c>
    </row>
    <row r="486" spans="2:9">
      <c r="B486" s="4"/>
      <c r="C486" s="115"/>
      <c r="D486" s="115"/>
      <c r="F486" s="115"/>
      <c r="H486" s="115"/>
      <c r="I486" s="10"/>
    </row>
    <row r="487" spans="2:9">
      <c r="B487" s="142" t="s">
        <v>45</v>
      </c>
      <c r="C487" s="115"/>
      <c r="D487" s="115"/>
      <c r="F487" s="115"/>
      <c r="H487" s="115"/>
      <c r="I487" s="10"/>
    </row>
    <row r="488" spans="2:9">
      <c r="B488" s="4" t="s">
        <v>9</v>
      </c>
      <c r="C488" s="115" t="s">
        <v>220</v>
      </c>
      <c r="D488" s="115" t="s">
        <v>223</v>
      </c>
      <c r="F488" s="115">
        <v>4.1900000000000004</v>
      </c>
      <c r="G488" s="115">
        <v>0.9</v>
      </c>
      <c r="H488" s="115">
        <v>0.1</v>
      </c>
      <c r="I488" s="10">
        <f t="shared" ref="I488:I508" si="39">+F488*G488*H488</f>
        <v>0.37710000000000005</v>
      </c>
    </row>
    <row r="489" spans="2:9">
      <c r="B489" s="4" t="s">
        <v>11</v>
      </c>
      <c r="C489" s="115" t="s">
        <v>223</v>
      </c>
      <c r="D489" s="115" t="s">
        <v>27</v>
      </c>
      <c r="F489" s="115">
        <v>2.6</v>
      </c>
      <c r="G489" s="115">
        <v>0.9</v>
      </c>
      <c r="H489" s="115">
        <f>H488</f>
        <v>0.1</v>
      </c>
      <c r="I489" s="10">
        <f t="shared" si="39"/>
        <v>0.23400000000000004</v>
      </c>
    </row>
    <row r="490" spans="2:9">
      <c r="B490" s="4" t="s">
        <v>13</v>
      </c>
      <c r="C490" s="115" t="s">
        <v>27</v>
      </c>
      <c r="D490" s="115" t="s">
        <v>500</v>
      </c>
      <c r="F490" s="115">
        <v>1.41</v>
      </c>
      <c r="G490" s="115">
        <v>0.9</v>
      </c>
      <c r="H490" s="115">
        <f t="shared" ref="H490:H499" si="40">H489</f>
        <v>0.1</v>
      </c>
      <c r="I490" s="10">
        <f t="shared" si="39"/>
        <v>0.12689999999999999</v>
      </c>
    </row>
    <row r="491" spans="2:9">
      <c r="B491" s="4" t="s">
        <v>15</v>
      </c>
      <c r="C491" s="115" t="s">
        <v>500</v>
      </c>
      <c r="D491" s="115" t="s">
        <v>153</v>
      </c>
      <c r="F491" s="115">
        <v>2.1</v>
      </c>
      <c r="G491" s="115">
        <v>0.9</v>
      </c>
      <c r="H491" s="115">
        <f t="shared" si="40"/>
        <v>0.1</v>
      </c>
      <c r="I491" s="10">
        <f t="shared" ref="I491" si="41">+F491*G491*H491</f>
        <v>0.18900000000000003</v>
      </c>
    </row>
    <row r="492" spans="2:9">
      <c r="B492" s="4" t="s">
        <v>16</v>
      </c>
      <c r="C492" s="115" t="s">
        <v>132</v>
      </c>
      <c r="D492" s="115" t="s">
        <v>224</v>
      </c>
      <c r="F492" s="115">
        <v>4.1900000000000004</v>
      </c>
      <c r="G492" s="115">
        <v>0.9</v>
      </c>
      <c r="H492" s="115">
        <f>H490</f>
        <v>0.1</v>
      </c>
      <c r="I492" s="10">
        <f t="shared" si="39"/>
        <v>0.37710000000000005</v>
      </c>
    </row>
    <row r="493" spans="2:9">
      <c r="B493" s="4" t="s">
        <v>17</v>
      </c>
      <c r="C493" s="115" t="s">
        <v>224</v>
      </c>
      <c r="D493" s="115" t="s">
        <v>83</v>
      </c>
      <c r="F493" s="115">
        <v>2.6</v>
      </c>
      <c r="G493" s="115">
        <v>0.9</v>
      </c>
      <c r="H493" s="115">
        <f t="shared" si="40"/>
        <v>0.1</v>
      </c>
      <c r="I493" s="10">
        <f t="shared" si="39"/>
        <v>0.23400000000000004</v>
      </c>
    </row>
    <row r="494" spans="2:9">
      <c r="B494" s="4" t="s">
        <v>18</v>
      </c>
      <c r="C494" s="115" t="s">
        <v>83</v>
      </c>
      <c r="D494" s="115" t="s">
        <v>166</v>
      </c>
      <c r="F494" s="115">
        <v>3.96</v>
      </c>
      <c r="G494" s="115">
        <v>0.9</v>
      </c>
      <c r="H494" s="115">
        <f t="shared" si="40"/>
        <v>0.1</v>
      </c>
      <c r="I494" s="10">
        <f t="shared" si="39"/>
        <v>0.35640000000000005</v>
      </c>
    </row>
    <row r="495" spans="2:9">
      <c r="B495" s="4" t="s">
        <v>19</v>
      </c>
      <c r="C495" s="115" t="s">
        <v>240</v>
      </c>
      <c r="D495" s="115" t="s">
        <v>222</v>
      </c>
      <c r="F495" s="115">
        <v>1.2749999999999999</v>
      </c>
      <c r="G495" s="115">
        <v>0.9</v>
      </c>
      <c r="H495" s="115">
        <f t="shared" si="40"/>
        <v>0.1</v>
      </c>
      <c r="I495" s="10">
        <f t="shared" si="39"/>
        <v>0.11475</v>
      </c>
    </row>
    <row r="496" spans="2:9">
      <c r="B496" s="4" t="s">
        <v>20</v>
      </c>
      <c r="C496" s="115" t="s">
        <v>222</v>
      </c>
      <c r="D496" s="115" t="s">
        <v>227</v>
      </c>
      <c r="F496" s="115">
        <v>3</v>
      </c>
      <c r="G496" s="115">
        <v>0.9</v>
      </c>
      <c r="H496" s="115">
        <f t="shared" si="40"/>
        <v>0.1</v>
      </c>
      <c r="I496" s="10">
        <f t="shared" si="39"/>
        <v>0.27</v>
      </c>
    </row>
    <row r="497" spans="2:9">
      <c r="B497" s="4" t="s">
        <v>21</v>
      </c>
      <c r="C497" s="115" t="s">
        <v>154</v>
      </c>
      <c r="D497" s="115" t="s">
        <v>219</v>
      </c>
      <c r="F497" s="115">
        <v>1.59</v>
      </c>
      <c r="G497" s="115">
        <v>0.9</v>
      </c>
      <c r="H497" s="115">
        <f t="shared" si="40"/>
        <v>0.1</v>
      </c>
      <c r="I497" s="10">
        <f t="shared" si="39"/>
        <v>0.1431</v>
      </c>
    </row>
    <row r="498" spans="2:9">
      <c r="B498" s="4" t="s">
        <v>22</v>
      </c>
      <c r="C498" s="115" t="s">
        <v>225</v>
      </c>
      <c r="D498" s="115" t="s">
        <v>226</v>
      </c>
      <c r="F498" s="115">
        <v>2.6</v>
      </c>
      <c r="G498" s="115">
        <v>0.9</v>
      </c>
      <c r="H498" s="115">
        <f t="shared" si="40"/>
        <v>0.1</v>
      </c>
      <c r="I498" s="10">
        <f t="shared" si="39"/>
        <v>0.23400000000000004</v>
      </c>
    </row>
    <row r="499" spans="2:9">
      <c r="B499" s="4" t="s">
        <v>23</v>
      </c>
      <c r="C499" s="115" t="s">
        <v>226</v>
      </c>
      <c r="D499" s="115" t="s">
        <v>137</v>
      </c>
      <c r="F499" s="115">
        <v>3.96</v>
      </c>
      <c r="G499" s="115">
        <v>0.9</v>
      </c>
      <c r="H499" s="115">
        <f t="shared" si="40"/>
        <v>0.1</v>
      </c>
      <c r="I499" s="10">
        <f t="shared" si="39"/>
        <v>0.35640000000000005</v>
      </c>
    </row>
    <row r="500" spans="2:9">
      <c r="B500" s="4" t="s">
        <v>29</v>
      </c>
      <c r="C500" s="115" t="s">
        <v>62</v>
      </c>
      <c r="D500" s="115" t="s">
        <v>130</v>
      </c>
      <c r="F500" s="115">
        <v>1.59</v>
      </c>
      <c r="G500" s="115">
        <v>0.9</v>
      </c>
      <c r="H500" s="115">
        <f>H499</f>
        <v>0.1</v>
      </c>
      <c r="I500" s="10">
        <f t="shared" si="39"/>
        <v>0.1431</v>
      </c>
    </row>
    <row r="501" spans="2:9">
      <c r="B501" s="4" t="s">
        <v>30</v>
      </c>
      <c r="C501" s="115" t="s">
        <v>138</v>
      </c>
      <c r="D501" s="115" t="s">
        <v>139</v>
      </c>
      <c r="F501" s="115">
        <v>1.2749999999999999</v>
      </c>
      <c r="G501" s="115">
        <v>0.9</v>
      </c>
      <c r="H501" s="115">
        <f t="shared" ref="H501:H509" si="42">H500</f>
        <v>0.1</v>
      </c>
      <c r="I501" s="10">
        <f t="shared" si="39"/>
        <v>0.11475</v>
      </c>
    </row>
    <row r="502" spans="2:9">
      <c r="B502" s="4" t="s">
        <v>31</v>
      </c>
      <c r="C502" s="115" t="s">
        <v>139</v>
      </c>
      <c r="D502" s="115" t="s">
        <v>228</v>
      </c>
      <c r="F502" s="115">
        <v>3</v>
      </c>
      <c r="G502" s="115">
        <v>0.9</v>
      </c>
      <c r="H502" s="115">
        <f t="shared" si="42"/>
        <v>0.1</v>
      </c>
      <c r="I502" s="10">
        <f t="shared" si="39"/>
        <v>0.27</v>
      </c>
    </row>
    <row r="503" spans="2:9">
      <c r="B503" s="4" t="s">
        <v>32</v>
      </c>
      <c r="C503" s="115" t="s">
        <v>221</v>
      </c>
      <c r="D503" s="115" t="s">
        <v>42</v>
      </c>
      <c r="F503" s="115">
        <v>4.1900000000000004</v>
      </c>
      <c r="G503" s="115">
        <v>0.9</v>
      </c>
      <c r="H503" s="115">
        <f t="shared" si="42"/>
        <v>0.1</v>
      </c>
      <c r="I503" s="10">
        <f t="shared" si="39"/>
        <v>0.37710000000000005</v>
      </c>
    </row>
    <row r="504" spans="2:9">
      <c r="B504" s="4" t="s">
        <v>33</v>
      </c>
      <c r="C504" s="115" t="s">
        <v>42</v>
      </c>
      <c r="D504" s="115" t="s">
        <v>141</v>
      </c>
      <c r="F504" s="115">
        <v>2.6</v>
      </c>
      <c r="G504" s="115">
        <v>0.9</v>
      </c>
      <c r="H504" s="115">
        <f t="shared" si="42"/>
        <v>0.1</v>
      </c>
      <c r="I504" s="10">
        <f t="shared" si="39"/>
        <v>0.23400000000000004</v>
      </c>
    </row>
    <row r="505" spans="2:9">
      <c r="B505" s="4" t="s">
        <v>34</v>
      </c>
      <c r="C505" s="115" t="s">
        <v>141</v>
      </c>
      <c r="D505" s="115" t="s">
        <v>43</v>
      </c>
      <c r="F505" s="115">
        <v>3.96</v>
      </c>
      <c r="G505" s="115">
        <v>0.9</v>
      </c>
      <c r="H505" s="115">
        <f t="shared" si="42"/>
        <v>0.1</v>
      </c>
      <c r="I505" s="10">
        <f t="shared" si="39"/>
        <v>0.35640000000000005</v>
      </c>
    </row>
    <row r="506" spans="2:9">
      <c r="B506" s="4" t="s">
        <v>35</v>
      </c>
      <c r="C506" s="115" t="s">
        <v>155</v>
      </c>
      <c r="D506" s="115" t="s">
        <v>131</v>
      </c>
      <c r="F506" s="115">
        <v>4.1900000000000004</v>
      </c>
      <c r="G506" s="115">
        <v>0.9</v>
      </c>
      <c r="H506" s="115">
        <f t="shared" si="42"/>
        <v>0.1</v>
      </c>
      <c r="I506" s="10">
        <f t="shared" si="39"/>
        <v>0.37710000000000005</v>
      </c>
    </row>
    <row r="507" spans="2:9">
      <c r="B507" s="4" t="s">
        <v>36</v>
      </c>
      <c r="C507" s="115" t="s">
        <v>131</v>
      </c>
      <c r="D507" s="115" t="s">
        <v>142</v>
      </c>
      <c r="F507" s="115">
        <v>2.6</v>
      </c>
      <c r="G507" s="115">
        <v>0.9</v>
      </c>
      <c r="H507" s="115">
        <f t="shared" si="42"/>
        <v>0.1</v>
      </c>
      <c r="I507" s="10">
        <f t="shared" si="39"/>
        <v>0.23400000000000004</v>
      </c>
    </row>
    <row r="508" spans="2:9">
      <c r="B508" s="4" t="s">
        <v>37</v>
      </c>
      <c r="C508" s="115" t="s">
        <v>142</v>
      </c>
      <c r="D508" s="115" t="s">
        <v>504</v>
      </c>
      <c r="F508" s="115">
        <v>1.41</v>
      </c>
      <c r="G508" s="115">
        <v>0.9</v>
      </c>
      <c r="H508" s="115">
        <f t="shared" si="42"/>
        <v>0.1</v>
      </c>
      <c r="I508" s="10">
        <f t="shared" si="39"/>
        <v>0.12689999999999999</v>
      </c>
    </row>
    <row r="509" spans="2:9">
      <c r="B509" s="4" t="s">
        <v>38</v>
      </c>
      <c r="C509" s="115" t="s">
        <v>504</v>
      </c>
      <c r="D509" s="115" t="s">
        <v>44</v>
      </c>
      <c r="F509" s="115">
        <v>2.1</v>
      </c>
      <c r="G509" s="115">
        <v>0.9</v>
      </c>
      <c r="H509" s="115">
        <f t="shared" si="42"/>
        <v>0.1</v>
      </c>
      <c r="I509" s="10">
        <f t="shared" ref="I509" si="43">+F509*G509*H509</f>
        <v>0.18900000000000003</v>
      </c>
    </row>
    <row r="510" spans="2:9">
      <c r="B510" s="4"/>
      <c r="C510" s="115"/>
      <c r="D510" s="115"/>
      <c r="F510" s="115"/>
      <c r="H510" s="115"/>
      <c r="I510" s="10"/>
    </row>
    <row r="511" spans="2:9">
      <c r="B511" s="4"/>
      <c r="C511" s="97" t="s">
        <v>229</v>
      </c>
      <c r="D511" s="115"/>
      <c r="F511" s="115"/>
      <c r="H511" s="115"/>
      <c r="I511" s="10"/>
    </row>
    <row r="512" spans="2:9">
      <c r="B512" s="4" t="s">
        <v>35</v>
      </c>
      <c r="C512" s="115" t="s">
        <v>231</v>
      </c>
      <c r="D512" s="115"/>
      <c r="F512" s="115">
        <v>5.86</v>
      </c>
      <c r="G512" s="115">
        <v>0.9</v>
      </c>
      <c r="H512" s="115">
        <v>0.1</v>
      </c>
      <c r="I512" s="10">
        <f>+F512*G512*H512</f>
        <v>0.52739999999999998</v>
      </c>
    </row>
    <row r="513" spans="2:9">
      <c r="B513" s="4" t="s">
        <v>36</v>
      </c>
      <c r="C513" s="115" t="s">
        <v>232</v>
      </c>
      <c r="D513" s="115"/>
      <c r="F513" s="115">
        <v>2.6</v>
      </c>
      <c r="G513" s="115">
        <v>0.9</v>
      </c>
      <c r="H513" s="115">
        <v>0.1</v>
      </c>
      <c r="I513" s="10">
        <f>+F513*G513*H513</f>
        <v>0.23400000000000004</v>
      </c>
    </row>
    <row r="514" spans="2:9">
      <c r="B514" s="4"/>
      <c r="C514" s="115"/>
      <c r="D514" s="115"/>
      <c r="F514" s="115"/>
      <c r="H514" s="115"/>
      <c r="I514" s="10"/>
    </row>
    <row r="515" spans="2:9">
      <c r="B515" s="142" t="s">
        <v>24</v>
      </c>
      <c r="C515" s="6" t="s">
        <v>53</v>
      </c>
    </row>
    <row r="516" spans="2:9">
      <c r="B516" s="142" t="s">
        <v>25</v>
      </c>
      <c r="C516" s="409" t="s">
        <v>26</v>
      </c>
      <c r="D516" s="409"/>
    </row>
    <row r="517" spans="2:9">
      <c r="B517" s="142"/>
      <c r="C517" s="97" t="s">
        <v>233</v>
      </c>
      <c r="E517" s="142" t="s">
        <v>64</v>
      </c>
      <c r="F517" s="142" t="s">
        <v>7</v>
      </c>
      <c r="G517" s="142" t="s">
        <v>8</v>
      </c>
      <c r="H517" s="142" t="s">
        <v>49</v>
      </c>
      <c r="I517" s="121" t="s">
        <v>122</v>
      </c>
    </row>
    <row r="518" spans="2:9">
      <c r="B518" s="4" t="s">
        <v>9</v>
      </c>
      <c r="C518" s="115"/>
      <c r="E518" s="115">
        <v>1</v>
      </c>
      <c r="F518" s="115">
        <v>3.37</v>
      </c>
      <c r="G518" s="115">
        <v>0.75</v>
      </c>
      <c r="H518" s="115">
        <v>0.1</v>
      </c>
      <c r="I518" s="10">
        <f>+F518*G518*H518*E518</f>
        <v>0.25274999999999997</v>
      </c>
    </row>
    <row r="519" spans="2:9">
      <c r="B519" s="4" t="s">
        <v>11</v>
      </c>
      <c r="C519" s="115"/>
      <c r="E519" s="115">
        <v>2</v>
      </c>
      <c r="F519" s="115">
        <v>2.4</v>
      </c>
      <c r="G519" s="115">
        <v>0.75</v>
      </c>
      <c r="H519" s="115">
        <v>0.1</v>
      </c>
      <c r="I519" s="10">
        <f>+F519*G519*H519*E519</f>
        <v>0.36</v>
      </c>
    </row>
    <row r="520" spans="2:9">
      <c r="B520" s="4" t="s">
        <v>13</v>
      </c>
      <c r="C520" s="115"/>
      <c r="E520" s="115">
        <v>1</v>
      </c>
      <c r="F520" s="115">
        <v>1.2</v>
      </c>
      <c r="G520" s="115">
        <v>0.75</v>
      </c>
      <c r="H520" s="115">
        <v>0.1</v>
      </c>
      <c r="I520" s="10">
        <f>+F520*G520*H520*E520</f>
        <v>0.09</v>
      </c>
    </row>
    <row r="521" spans="2:9">
      <c r="B521" s="4" t="s">
        <v>15</v>
      </c>
      <c r="C521" s="115"/>
      <c r="E521" s="115">
        <v>1</v>
      </c>
      <c r="F521" s="115">
        <v>1.5</v>
      </c>
      <c r="G521" s="115">
        <v>0.75</v>
      </c>
      <c r="H521" s="115">
        <v>0.1</v>
      </c>
      <c r="I521" s="10">
        <f>+F521*G521*H521*E521</f>
        <v>0.1125</v>
      </c>
    </row>
    <row r="522" spans="2:9">
      <c r="B522" s="4"/>
      <c r="C522" s="115"/>
      <c r="E522" s="115"/>
      <c r="F522" s="115"/>
      <c r="H522" s="115"/>
      <c r="I522" s="10"/>
    </row>
    <row r="523" spans="2:9">
      <c r="B523" s="142" t="s">
        <v>45</v>
      </c>
      <c r="I523" s="23"/>
    </row>
    <row r="524" spans="2:9">
      <c r="B524" s="142"/>
      <c r="C524" s="97" t="s">
        <v>233</v>
      </c>
      <c r="E524" s="142" t="s">
        <v>64</v>
      </c>
      <c r="F524" s="142" t="s">
        <v>7</v>
      </c>
      <c r="G524" s="142" t="s">
        <v>8</v>
      </c>
      <c r="H524" s="142" t="s">
        <v>49</v>
      </c>
      <c r="I524" s="121" t="s">
        <v>122</v>
      </c>
    </row>
    <row r="525" spans="2:9">
      <c r="B525" s="4" t="s">
        <v>9</v>
      </c>
      <c r="C525" s="115"/>
      <c r="E525" s="115">
        <v>1</v>
      </c>
      <c r="F525" s="115">
        <v>3</v>
      </c>
      <c r="G525" s="115">
        <v>0.75</v>
      </c>
      <c r="H525" s="115">
        <v>0.1</v>
      </c>
      <c r="I525" s="10">
        <f>+F525*G525*H525*E525</f>
        <v>0.22500000000000001</v>
      </c>
    </row>
    <row r="526" spans="2:9">
      <c r="B526" s="4" t="s">
        <v>11</v>
      </c>
      <c r="C526" s="115"/>
      <c r="E526" s="115">
        <v>1</v>
      </c>
      <c r="F526" s="115">
        <v>2.5150000000000001</v>
      </c>
      <c r="G526" s="115">
        <v>0.75</v>
      </c>
      <c r="H526" s="115">
        <v>0.1</v>
      </c>
      <c r="I526" s="10">
        <f>+F526*G526*H526*E526</f>
        <v>0.18862500000000001</v>
      </c>
    </row>
    <row r="527" spans="2:9">
      <c r="B527" s="4" t="s">
        <v>13</v>
      </c>
      <c r="C527" s="115"/>
      <c r="E527" s="115">
        <v>1</v>
      </c>
      <c r="F527" s="115">
        <v>2.2149999999999999</v>
      </c>
      <c r="G527" s="115">
        <v>0.75</v>
      </c>
      <c r="H527" s="115">
        <v>0.1</v>
      </c>
      <c r="I527" s="10">
        <f>+F527*G527*H527*E527</f>
        <v>0.16612499999999999</v>
      </c>
    </row>
    <row r="528" spans="2:9">
      <c r="B528" s="4"/>
      <c r="C528" s="115"/>
      <c r="E528" s="115"/>
      <c r="F528" s="115"/>
      <c r="H528" s="115"/>
      <c r="I528" s="10"/>
    </row>
    <row r="529" spans="1:9">
      <c r="A529" s="219"/>
      <c r="B529" s="117"/>
      <c r="C529" s="6" t="s">
        <v>536</v>
      </c>
      <c r="D529" s="5"/>
      <c r="H529" s="9"/>
    </row>
    <row r="530" spans="1:9">
      <c r="B530" s="99" t="s">
        <v>55</v>
      </c>
      <c r="C530" s="95" t="s">
        <v>159</v>
      </c>
      <c r="E530" s="11" t="s">
        <v>57</v>
      </c>
      <c r="F530" s="11" t="s">
        <v>58</v>
      </c>
      <c r="G530" s="125" t="s">
        <v>59</v>
      </c>
      <c r="H530" s="56" t="s">
        <v>49</v>
      </c>
      <c r="I530" s="48" t="s">
        <v>122</v>
      </c>
    </row>
    <row r="531" spans="1:9">
      <c r="B531" s="13" t="s">
        <v>9</v>
      </c>
      <c r="C531" s="124" t="s">
        <v>235</v>
      </c>
      <c r="D531" s="124"/>
      <c r="E531" s="115">
        <v>1</v>
      </c>
      <c r="F531" s="124">
        <v>6</v>
      </c>
      <c r="G531" s="128">
        <v>4.5</v>
      </c>
      <c r="H531" s="12">
        <v>0.1</v>
      </c>
      <c r="I531" s="14">
        <f>+H531*G531*F531*E531</f>
        <v>2.7</v>
      </c>
    </row>
    <row r="532" spans="1:9">
      <c r="B532" s="13" t="s">
        <v>11</v>
      </c>
      <c r="C532" s="124" t="s">
        <v>236</v>
      </c>
      <c r="D532" s="124"/>
      <c r="E532" s="115">
        <v>1</v>
      </c>
      <c r="F532" s="124">
        <v>4.4649999999999999</v>
      </c>
      <c r="G532" s="128">
        <v>4.5</v>
      </c>
      <c r="H532" s="12">
        <v>0.1</v>
      </c>
      <c r="I532" s="96">
        <f t="shared" ref="I532:I539" si="44">+H532*G532*F532*E532</f>
        <v>2.0092500000000002</v>
      </c>
    </row>
    <row r="533" spans="1:9">
      <c r="B533" s="13" t="s">
        <v>13</v>
      </c>
      <c r="C533" s="124" t="s">
        <v>116</v>
      </c>
      <c r="D533" s="124"/>
      <c r="E533" s="115">
        <v>1</v>
      </c>
      <c r="F533" s="124">
        <v>4.5</v>
      </c>
      <c r="G533" s="128">
        <v>4.5</v>
      </c>
      <c r="H533" s="12">
        <v>0.1</v>
      </c>
      <c r="I533" s="96">
        <f t="shared" si="44"/>
        <v>2.0249999999999999</v>
      </c>
    </row>
    <row r="534" spans="1:9">
      <c r="B534" s="13" t="s">
        <v>15</v>
      </c>
      <c r="C534" s="124" t="s">
        <v>237</v>
      </c>
      <c r="D534" s="124"/>
      <c r="E534" s="115">
        <v>1</v>
      </c>
      <c r="F534" s="124">
        <v>6</v>
      </c>
      <c r="G534" s="128">
        <v>4.5</v>
      </c>
      <c r="H534" s="12">
        <v>0.1</v>
      </c>
      <c r="I534" s="96">
        <f t="shared" si="44"/>
        <v>2.7</v>
      </c>
    </row>
    <row r="535" spans="1:9">
      <c r="B535" s="13" t="s">
        <v>16</v>
      </c>
      <c r="C535" s="124" t="s">
        <v>60</v>
      </c>
      <c r="D535" s="124"/>
      <c r="E535" s="115">
        <v>1</v>
      </c>
      <c r="F535" s="124">
        <v>3</v>
      </c>
      <c r="G535" s="128">
        <v>2.6</v>
      </c>
      <c r="H535" s="12">
        <v>0.1</v>
      </c>
      <c r="I535" s="96">
        <f t="shared" si="44"/>
        <v>0.78</v>
      </c>
    </row>
    <row r="536" spans="1:9">
      <c r="B536" s="13" t="s">
        <v>17</v>
      </c>
      <c r="C536" s="124" t="s">
        <v>195</v>
      </c>
      <c r="D536" s="124"/>
      <c r="E536" s="115">
        <v>1</v>
      </c>
      <c r="F536" s="124">
        <v>18.46</v>
      </c>
      <c r="G536" s="128">
        <v>2.6</v>
      </c>
      <c r="H536" s="12">
        <v>0.1</v>
      </c>
      <c r="I536" s="96">
        <f t="shared" si="44"/>
        <v>4.7996000000000008</v>
      </c>
    </row>
    <row r="537" spans="1:9">
      <c r="B537" s="13" t="s">
        <v>18</v>
      </c>
      <c r="C537" s="124" t="s">
        <v>238</v>
      </c>
      <c r="D537" s="124"/>
      <c r="E537" s="115">
        <v>1</v>
      </c>
      <c r="F537" s="124">
        <v>6</v>
      </c>
      <c r="G537" s="128">
        <v>4.7300000000000004</v>
      </c>
      <c r="H537" s="12">
        <v>0.1</v>
      </c>
      <c r="I537" s="96">
        <f t="shared" si="44"/>
        <v>2.8380000000000005</v>
      </c>
    </row>
    <row r="538" spans="1:9">
      <c r="B538" s="13" t="s">
        <v>19</v>
      </c>
      <c r="C538" s="124" t="s">
        <v>239</v>
      </c>
      <c r="D538" s="124"/>
      <c r="E538" s="115">
        <v>1</v>
      </c>
      <c r="F538" s="124">
        <v>6</v>
      </c>
      <c r="G538" s="128">
        <v>4.7300000000000004</v>
      </c>
      <c r="H538" s="12">
        <v>0.1</v>
      </c>
      <c r="I538" s="96">
        <f t="shared" si="44"/>
        <v>2.8380000000000005</v>
      </c>
    </row>
    <row r="539" spans="1:9">
      <c r="B539" s="13" t="s">
        <v>20</v>
      </c>
      <c r="C539" s="124" t="s">
        <v>196</v>
      </c>
      <c r="D539" s="124"/>
      <c r="E539" s="115">
        <v>1</v>
      </c>
      <c r="F539" s="124">
        <v>5.5</v>
      </c>
      <c r="G539" s="128">
        <v>2.1349999999999998</v>
      </c>
      <c r="H539" s="12">
        <v>0.1</v>
      </c>
      <c r="I539" s="96">
        <f t="shared" si="44"/>
        <v>1.17425</v>
      </c>
    </row>
    <row r="540" spans="1:9">
      <c r="B540" s="13" t="s">
        <v>21</v>
      </c>
      <c r="C540" s="147" t="s">
        <v>507</v>
      </c>
      <c r="D540" s="147"/>
      <c r="E540" s="115">
        <v>1</v>
      </c>
      <c r="F540" s="147">
        <v>9.23</v>
      </c>
      <c r="G540" s="147">
        <v>4.7300000000000004</v>
      </c>
      <c r="H540" s="12">
        <v>0.1</v>
      </c>
      <c r="I540" s="146">
        <f t="shared" ref="I540:I541" si="45">+H540*G540*F540*E540</f>
        <v>4.3657900000000014</v>
      </c>
    </row>
    <row r="541" spans="1:9">
      <c r="B541" s="13" t="s">
        <v>22</v>
      </c>
      <c r="C541" s="147" t="s">
        <v>508</v>
      </c>
      <c r="D541" s="147"/>
      <c r="E541" s="115">
        <v>1</v>
      </c>
      <c r="F541" s="147">
        <v>1.2</v>
      </c>
      <c r="G541" s="147">
        <v>6.2</v>
      </c>
      <c r="H541" s="12">
        <v>0.1</v>
      </c>
      <c r="I541" s="146">
        <f t="shared" si="45"/>
        <v>0.74400000000000011</v>
      </c>
    </row>
    <row r="542" spans="1:9">
      <c r="B542" s="13"/>
      <c r="C542" s="75"/>
      <c r="D542" s="1"/>
      <c r="F542" s="1"/>
      <c r="G542" s="128"/>
      <c r="H542" s="12"/>
      <c r="I542" s="14"/>
    </row>
    <row r="543" spans="1:9">
      <c r="B543" s="101"/>
      <c r="C543" s="116" t="s">
        <v>552</v>
      </c>
      <c r="D543" s="1"/>
      <c r="E543" s="1"/>
      <c r="F543" s="1"/>
      <c r="G543" s="128"/>
      <c r="H543" s="9"/>
      <c r="I543" s="9">
        <f>SUM(I453:I542)</f>
        <v>57.237590000000019</v>
      </c>
    </row>
    <row r="544" spans="1:9">
      <c r="B544" s="4"/>
      <c r="C544" t="s">
        <v>691</v>
      </c>
      <c r="I544" s="10">
        <f>+I543*10%</f>
        <v>5.723759000000002</v>
      </c>
    </row>
    <row r="545" spans="1:9" ht="14.25" customHeight="1">
      <c r="B545" s="115"/>
      <c r="C545" s="97" t="s">
        <v>551</v>
      </c>
      <c r="I545" s="9">
        <f>SUM(I543:I544)</f>
        <v>62.96134900000002</v>
      </c>
    </row>
    <row r="546" spans="1:9">
      <c r="B546" s="115"/>
      <c r="C546" s="97"/>
      <c r="H546" s="9"/>
    </row>
    <row r="547" spans="1:9">
      <c r="B547" s="115"/>
      <c r="C547" s="97"/>
      <c r="H547" s="9"/>
    </row>
    <row r="548" spans="1:9" ht="32.25" customHeight="1">
      <c r="A548" s="222" t="s">
        <v>361</v>
      </c>
      <c r="B548" s="170"/>
      <c r="C548" s="413" t="s">
        <v>360</v>
      </c>
      <c r="D548" s="413"/>
      <c r="E548" s="413"/>
      <c r="F548" s="413"/>
      <c r="H548" s="9"/>
    </row>
    <row r="549" spans="1:9">
      <c r="B549" s="115"/>
      <c r="C549" s="6" t="s">
        <v>51</v>
      </c>
    </row>
    <row r="550" spans="1:9">
      <c r="C550" s="6" t="s">
        <v>160</v>
      </c>
    </row>
    <row r="551" spans="1:9">
      <c r="B551" s="98" t="s">
        <v>24</v>
      </c>
      <c r="C551" s="6" t="s">
        <v>52</v>
      </c>
    </row>
    <row r="552" spans="1:9">
      <c r="B552" s="98" t="s">
        <v>25</v>
      </c>
      <c r="C552" s="409" t="s">
        <v>26</v>
      </c>
      <c r="D552" s="409"/>
      <c r="E552" s="92" t="s">
        <v>6</v>
      </c>
      <c r="F552" s="92" t="s">
        <v>7</v>
      </c>
      <c r="G552" s="126" t="s">
        <v>8</v>
      </c>
      <c r="H552" s="92" t="s">
        <v>49</v>
      </c>
      <c r="I552" s="92" t="s">
        <v>123</v>
      </c>
    </row>
    <row r="553" spans="1:9">
      <c r="B553" s="4" t="s">
        <v>9</v>
      </c>
      <c r="C553" s="115" t="s">
        <v>220</v>
      </c>
      <c r="D553" s="115" t="s">
        <v>132</v>
      </c>
      <c r="F553" s="115">
        <v>5.86</v>
      </c>
      <c r="G553" s="115">
        <v>0.23</v>
      </c>
      <c r="H553" s="115"/>
      <c r="I553" s="10">
        <f t="shared" ref="I553:I571" si="46">+G553*F553</f>
        <v>1.3478000000000001</v>
      </c>
    </row>
    <row r="554" spans="1:9">
      <c r="B554" s="4" t="s">
        <v>11</v>
      </c>
      <c r="C554" s="115" t="s">
        <v>132</v>
      </c>
      <c r="D554" s="115" t="s">
        <v>240</v>
      </c>
      <c r="F554" s="115">
        <v>1.4950000000000001</v>
      </c>
      <c r="G554" s="115">
        <v>0.23</v>
      </c>
      <c r="H554" s="115"/>
      <c r="I554" s="10">
        <f t="shared" si="46"/>
        <v>0.34385000000000004</v>
      </c>
    </row>
    <row r="555" spans="1:9">
      <c r="B555" s="4" t="s">
        <v>13</v>
      </c>
      <c r="C555" s="115" t="s">
        <v>138</v>
      </c>
      <c r="D555" s="115" t="s">
        <v>221</v>
      </c>
      <c r="F555" s="115">
        <v>1.4950000000000001</v>
      </c>
      <c r="G555" s="115">
        <v>0.23</v>
      </c>
      <c r="H555" s="115"/>
      <c r="I555" s="10">
        <f t="shared" si="46"/>
        <v>0.34385000000000004</v>
      </c>
    </row>
    <row r="556" spans="1:9">
      <c r="B556" s="4" t="s">
        <v>15</v>
      </c>
      <c r="C556" s="115" t="s">
        <v>221</v>
      </c>
      <c r="D556" s="115" t="s">
        <v>155</v>
      </c>
      <c r="F556" s="115">
        <v>3.96</v>
      </c>
      <c r="G556" s="115">
        <v>0.23</v>
      </c>
      <c r="H556" s="115"/>
      <c r="I556" s="10">
        <f t="shared" si="46"/>
        <v>0.91080000000000005</v>
      </c>
    </row>
    <row r="557" spans="1:9">
      <c r="B557" s="4" t="s">
        <v>16</v>
      </c>
      <c r="C557" s="115" t="s">
        <v>136</v>
      </c>
      <c r="D557" s="115" t="s">
        <v>222</v>
      </c>
      <c r="F557" s="115">
        <v>1.4950000000000001</v>
      </c>
      <c r="G557" s="115">
        <v>0.23</v>
      </c>
      <c r="H557" s="115"/>
      <c r="I557" s="10">
        <f t="shared" si="46"/>
        <v>0.34385000000000004</v>
      </c>
    </row>
    <row r="558" spans="1:9">
      <c r="B558" s="4" t="s">
        <v>17</v>
      </c>
      <c r="C558" s="115" t="s">
        <v>139</v>
      </c>
      <c r="D558" s="115" t="s">
        <v>140</v>
      </c>
      <c r="F558" s="115">
        <v>1.4950000000000001</v>
      </c>
      <c r="G558" s="115">
        <v>0.23</v>
      </c>
      <c r="H558" s="115"/>
      <c r="I558" s="10">
        <f t="shared" si="46"/>
        <v>0.34385000000000004</v>
      </c>
    </row>
    <row r="559" spans="1:9">
      <c r="B559" s="4" t="s">
        <v>18</v>
      </c>
      <c r="C559" s="115" t="s">
        <v>223</v>
      </c>
      <c r="D559" s="115" t="s">
        <v>224</v>
      </c>
      <c r="F559" s="115">
        <v>5.86</v>
      </c>
      <c r="G559" s="115">
        <v>0.23</v>
      </c>
      <c r="H559" s="115"/>
      <c r="I559" s="10">
        <f t="shared" si="46"/>
        <v>1.3478000000000001</v>
      </c>
    </row>
    <row r="560" spans="1:9">
      <c r="B560" s="4" t="s">
        <v>19</v>
      </c>
      <c r="C560" s="115" t="s">
        <v>224</v>
      </c>
      <c r="D560" s="115" t="s">
        <v>225</v>
      </c>
      <c r="F560" s="115">
        <v>4.4649999999999999</v>
      </c>
      <c r="G560" s="115">
        <v>0.23</v>
      </c>
      <c r="H560" s="115"/>
      <c r="I560" s="10">
        <f t="shared" si="46"/>
        <v>1.02695</v>
      </c>
    </row>
    <row r="561" spans="2:9">
      <c r="B561" s="4" t="s">
        <v>20</v>
      </c>
      <c r="C561" s="115" t="s">
        <v>225</v>
      </c>
      <c r="D561" s="115" t="s">
        <v>42</v>
      </c>
      <c r="F561" s="115">
        <v>4.4649999999999999</v>
      </c>
      <c r="G561" s="115">
        <v>0.23</v>
      </c>
      <c r="H561" s="115"/>
      <c r="I561" s="10">
        <f t="shared" si="46"/>
        <v>1.02695</v>
      </c>
    </row>
    <row r="562" spans="2:9">
      <c r="B562" s="4" t="s">
        <v>21</v>
      </c>
      <c r="C562" s="115" t="s">
        <v>42</v>
      </c>
      <c r="D562" s="115" t="s">
        <v>131</v>
      </c>
      <c r="F562" s="115">
        <v>5.86</v>
      </c>
      <c r="G562" s="115">
        <v>0.23</v>
      </c>
      <c r="H562" s="115"/>
      <c r="I562" s="10">
        <f t="shared" si="46"/>
        <v>1.3478000000000001</v>
      </c>
    </row>
    <row r="563" spans="2:9">
      <c r="B563" s="4" t="s">
        <v>22</v>
      </c>
      <c r="C563" s="115" t="s">
        <v>27</v>
      </c>
      <c r="D563" s="115" t="s">
        <v>83</v>
      </c>
      <c r="F563" s="115">
        <v>5.86</v>
      </c>
      <c r="G563" s="115">
        <v>0.23</v>
      </c>
      <c r="H563" s="115"/>
      <c r="I563" s="10">
        <f t="shared" si="46"/>
        <v>1.3478000000000001</v>
      </c>
    </row>
    <row r="564" spans="2:9">
      <c r="B564" s="4" t="s">
        <v>23</v>
      </c>
      <c r="C564" s="115" t="s">
        <v>83</v>
      </c>
      <c r="D564" s="115" t="s">
        <v>226</v>
      </c>
      <c r="F564" s="115">
        <v>4.4649999999999999</v>
      </c>
      <c r="G564" s="115">
        <v>0.23</v>
      </c>
      <c r="H564" s="115"/>
      <c r="I564" s="10">
        <f t="shared" si="46"/>
        <v>1.02695</v>
      </c>
    </row>
    <row r="565" spans="2:9">
      <c r="B565" s="4" t="s">
        <v>29</v>
      </c>
      <c r="C565" s="115" t="s">
        <v>226</v>
      </c>
      <c r="D565" s="115" t="s">
        <v>141</v>
      </c>
      <c r="F565" s="115">
        <v>4.4649999999999999</v>
      </c>
      <c r="G565" s="115">
        <v>0.23</v>
      </c>
      <c r="H565" s="115"/>
      <c r="I565" s="10">
        <f t="shared" si="46"/>
        <v>1.02695</v>
      </c>
    </row>
    <row r="566" spans="2:9">
      <c r="B566" s="4" t="s">
        <v>30</v>
      </c>
      <c r="C566" s="115" t="s">
        <v>141</v>
      </c>
      <c r="D566" s="115" t="s">
        <v>142</v>
      </c>
      <c r="F566" s="115">
        <v>5.86</v>
      </c>
      <c r="G566" s="115">
        <v>0.23</v>
      </c>
      <c r="H566" s="115"/>
      <c r="I566" s="10">
        <f t="shared" si="46"/>
        <v>1.3478000000000001</v>
      </c>
    </row>
    <row r="567" spans="2:9">
      <c r="B567" s="4" t="s">
        <v>31</v>
      </c>
      <c r="C567" s="115" t="s">
        <v>153</v>
      </c>
      <c r="D567" s="115" t="s">
        <v>166</v>
      </c>
      <c r="F567" s="115">
        <v>5.86</v>
      </c>
      <c r="G567" s="115">
        <v>0.23</v>
      </c>
      <c r="H567" s="115"/>
      <c r="I567" s="10">
        <f t="shared" si="46"/>
        <v>1.3478000000000001</v>
      </c>
    </row>
    <row r="568" spans="2:9">
      <c r="B568" s="4" t="s">
        <v>32</v>
      </c>
      <c r="C568" s="115" t="s">
        <v>166</v>
      </c>
      <c r="D568" s="115" t="s">
        <v>137</v>
      </c>
      <c r="F568" s="115">
        <v>4.4649999999999999</v>
      </c>
      <c r="G568" s="115">
        <v>0.23</v>
      </c>
      <c r="H568" s="115"/>
      <c r="I568" s="10">
        <f t="shared" si="46"/>
        <v>1.02695</v>
      </c>
    </row>
    <row r="569" spans="2:9">
      <c r="B569" s="4" t="s">
        <v>33</v>
      </c>
      <c r="C569" s="115" t="s">
        <v>137</v>
      </c>
      <c r="D569" s="115" t="s">
        <v>43</v>
      </c>
      <c r="F569" s="115">
        <v>4.4649999999999999</v>
      </c>
      <c r="G569" s="115">
        <v>0.23</v>
      </c>
      <c r="H569" s="115"/>
      <c r="I569" s="10">
        <f t="shared" si="46"/>
        <v>1.02695</v>
      </c>
    </row>
    <row r="570" spans="2:9">
      <c r="B570" s="4" t="s">
        <v>34</v>
      </c>
      <c r="C570" s="115" t="s">
        <v>43</v>
      </c>
      <c r="D570" s="115" t="s">
        <v>44</v>
      </c>
      <c r="F570" s="115">
        <v>5.86</v>
      </c>
      <c r="G570" s="115">
        <v>0.23</v>
      </c>
      <c r="H570" s="115"/>
      <c r="I570" s="10">
        <f t="shared" si="46"/>
        <v>1.3478000000000001</v>
      </c>
    </row>
    <row r="571" spans="2:9">
      <c r="B571" s="4" t="s">
        <v>35</v>
      </c>
      <c r="C571" s="115" t="s">
        <v>219</v>
      </c>
      <c r="D571" s="115" t="s">
        <v>130</v>
      </c>
      <c r="F571" s="115">
        <v>4.66</v>
      </c>
      <c r="G571" s="115">
        <v>0.23</v>
      </c>
      <c r="H571" s="115"/>
      <c r="I571" s="10">
        <f t="shared" si="46"/>
        <v>1.0718000000000001</v>
      </c>
    </row>
    <row r="572" spans="2:9">
      <c r="B572" s="4"/>
      <c r="C572" s="97" t="s">
        <v>229</v>
      </c>
      <c r="D572" s="115"/>
      <c r="F572" s="115"/>
      <c r="H572" s="115"/>
      <c r="I572" s="10"/>
    </row>
    <row r="573" spans="2:9">
      <c r="B573" s="4">
        <v>20</v>
      </c>
      <c r="C573" s="115" t="s">
        <v>230</v>
      </c>
      <c r="D573" s="115"/>
      <c r="F573" s="115">
        <v>3.6</v>
      </c>
      <c r="G573" s="115">
        <v>0.23</v>
      </c>
      <c r="H573" s="115"/>
      <c r="I573" s="10">
        <f t="shared" ref="I573:I574" si="47">+G573*F573</f>
        <v>0.82800000000000007</v>
      </c>
    </row>
    <row r="574" spans="2:9">
      <c r="B574" s="4">
        <v>21</v>
      </c>
      <c r="C574" s="115" t="s">
        <v>506</v>
      </c>
      <c r="D574" s="115"/>
      <c r="F574" s="115">
        <v>9.23</v>
      </c>
      <c r="G574" s="115">
        <v>0.23</v>
      </c>
      <c r="H574" s="115"/>
      <c r="I574" s="10">
        <f t="shared" si="47"/>
        <v>2.1229</v>
      </c>
    </row>
    <row r="575" spans="2:9">
      <c r="B575" s="4"/>
      <c r="C575" s="115"/>
      <c r="D575" s="115"/>
      <c r="F575" s="115"/>
      <c r="H575" s="115"/>
      <c r="I575" s="10"/>
    </row>
    <row r="576" spans="2:9">
      <c r="B576" s="126" t="s">
        <v>45</v>
      </c>
      <c r="C576" s="115"/>
      <c r="D576" s="115"/>
      <c r="F576" s="115"/>
      <c r="H576" s="115"/>
      <c r="I576" s="10"/>
    </row>
    <row r="577" spans="2:9">
      <c r="B577" s="4" t="s">
        <v>9</v>
      </c>
      <c r="C577" s="115" t="s">
        <v>220</v>
      </c>
      <c r="D577" s="115" t="s">
        <v>223</v>
      </c>
      <c r="F577" s="115">
        <v>4.1900000000000004</v>
      </c>
      <c r="G577" s="115">
        <v>0.23</v>
      </c>
      <c r="H577" s="115"/>
      <c r="I577" s="10">
        <f t="shared" ref="I577:I597" si="48">+G577*F577</f>
        <v>0.96370000000000011</v>
      </c>
    </row>
    <row r="578" spans="2:9">
      <c r="B578" s="4" t="s">
        <v>11</v>
      </c>
      <c r="C578" s="115" t="s">
        <v>223</v>
      </c>
      <c r="D578" s="115" t="s">
        <v>27</v>
      </c>
      <c r="F578" s="115">
        <v>2.6</v>
      </c>
      <c r="G578" s="115">
        <v>0.23</v>
      </c>
      <c r="H578" s="115"/>
      <c r="I578" s="10">
        <f t="shared" si="48"/>
        <v>0.59800000000000009</v>
      </c>
    </row>
    <row r="579" spans="2:9">
      <c r="B579" s="4" t="s">
        <v>13</v>
      </c>
      <c r="C579" s="115" t="s">
        <v>27</v>
      </c>
      <c r="D579" s="115" t="s">
        <v>500</v>
      </c>
      <c r="F579" s="115">
        <v>1.41</v>
      </c>
      <c r="G579" s="115">
        <v>0.23</v>
      </c>
      <c r="H579" s="115"/>
      <c r="I579" s="10">
        <f t="shared" si="48"/>
        <v>0.32429999999999998</v>
      </c>
    </row>
    <row r="580" spans="2:9">
      <c r="B580" s="4" t="s">
        <v>15</v>
      </c>
      <c r="C580" s="115" t="s">
        <v>500</v>
      </c>
      <c r="D580" s="115" t="s">
        <v>153</v>
      </c>
      <c r="F580" s="115">
        <v>2.1</v>
      </c>
      <c r="G580" s="115">
        <v>0.23</v>
      </c>
      <c r="H580" s="115"/>
      <c r="I580" s="10">
        <f t="shared" ref="I580" si="49">+G580*F580</f>
        <v>0.48300000000000004</v>
      </c>
    </row>
    <row r="581" spans="2:9">
      <c r="B581" s="4" t="s">
        <v>16</v>
      </c>
      <c r="C581" s="115" t="s">
        <v>132</v>
      </c>
      <c r="D581" s="115" t="s">
        <v>224</v>
      </c>
      <c r="F581" s="115">
        <v>4.1900000000000004</v>
      </c>
      <c r="G581" s="115">
        <v>0.23</v>
      </c>
      <c r="H581" s="115"/>
      <c r="I581" s="10">
        <f t="shared" si="48"/>
        <v>0.96370000000000011</v>
      </c>
    </row>
    <row r="582" spans="2:9">
      <c r="B582" s="4" t="s">
        <v>17</v>
      </c>
      <c r="C582" s="115" t="s">
        <v>224</v>
      </c>
      <c r="D582" s="115" t="s">
        <v>83</v>
      </c>
      <c r="F582" s="115">
        <v>2.6</v>
      </c>
      <c r="G582" s="115">
        <v>0.23</v>
      </c>
      <c r="H582" s="115"/>
      <c r="I582" s="10">
        <f t="shared" si="48"/>
        <v>0.59800000000000009</v>
      </c>
    </row>
    <row r="583" spans="2:9">
      <c r="B583" s="4" t="s">
        <v>18</v>
      </c>
      <c r="C583" s="115" t="s">
        <v>83</v>
      </c>
      <c r="D583" s="115" t="s">
        <v>166</v>
      </c>
      <c r="F583" s="115">
        <v>3.96</v>
      </c>
      <c r="G583" s="115">
        <v>0.23</v>
      </c>
      <c r="H583" s="115"/>
      <c r="I583" s="10">
        <f t="shared" si="48"/>
        <v>0.91080000000000005</v>
      </c>
    </row>
    <row r="584" spans="2:9">
      <c r="B584" s="4" t="s">
        <v>19</v>
      </c>
      <c r="C584" s="115" t="s">
        <v>240</v>
      </c>
      <c r="D584" s="115" t="s">
        <v>222</v>
      </c>
      <c r="F584" s="115">
        <v>1.2749999999999999</v>
      </c>
      <c r="G584" s="115">
        <v>0.23</v>
      </c>
      <c r="H584" s="115"/>
      <c r="I584" s="10">
        <f t="shared" si="48"/>
        <v>0.29325000000000001</v>
      </c>
    </row>
    <row r="585" spans="2:9">
      <c r="B585" s="4" t="s">
        <v>20</v>
      </c>
      <c r="C585" s="115" t="s">
        <v>222</v>
      </c>
      <c r="D585" s="115" t="s">
        <v>227</v>
      </c>
      <c r="F585" s="115">
        <v>3</v>
      </c>
      <c r="G585" s="115">
        <v>0.23</v>
      </c>
      <c r="H585" s="115"/>
      <c r="I585" s="10">
        <f t="shared" si="48"/>
        <v>0.69000000000000006</v>
      </c>
    </row>
    <row r="586" spans="2:9">
      <c r="B586" s="4" t="s">
        <v>21</v>
      </c>
      <c r="C586" s="115" t="s">
        <v>154</v>
      </c>
      <c r="D586" s="115" t="s">
        <v>219</v>
      </c>
      <c r="F586" s="115">
        <v>1.59</v>
      </c>
      <c r="G586" s="115">
        <v>0.23</v>
      </c>
      <c r="H586" s="115"/>
      <c r="I586" s="10">
        <f t="shared" si="48"/>
        <v>0.36570000000000003</v>
      </c>
    </row>
    <row r="587" spans="2:9">
      <c r="B587" s="4" t="s">
        <v>22</v>
      </c>
      <c r="C587" s="115" t="s">
        <v>225</v>
      </c>
      <c r="D587" s="115" t="s">
        <v>226</v>
      </c>
      <c r="F587" s="115">
        <v>2.6</v>
      </c>
      <c r="G587" s="115">
        <v>0.23</v>
      </c>
      <c r="H587" s="115"/>
      <c r="I587" s="10">
        <f t="shared" si="48"/>
        <v>0.59800000000000009</v>
      </c>
    </row>
    <row r="588" spans="2:9">
      <c r="B588" s="4" t="s">
        <v>23</v>
      </c>
      <c r="C588" s="115" t="s">
        <v>226</v>
      </c>
      <c r="D588" s="115" t="s">
        <v>137</v>
      </c>
      <c r="F588" s="115">
        <v>3.96</v>
      </c>
      <c r="G588" s="115">
        <v>0.23</v>
      </c>
      <c r="H588" s="115"/>
      <c r="I588" s="10">
        <f t="shared" si="48"/>
        <v>0.91080000000000005</v>
      </c>
    </row>
    <row r="589" spans="2:9">
      <c r="B589" s="4" t="s">
        <v>29</v>
      </c>
      <c r="C589" s="115" t="s">
        <v>62</v>
      </c>
      <c r="D589" s="115" t="s">
        <v>130</v>
      </c>
      <c r="F589" s="115">
        <v>1.59</v>
      </c>
      <c r="G589" s="115">
        <v>0.23</v>
      </c>
      <c r="H589" s="115"/>
      <c r="I589" s="10">
        <f t="shared" si="48"/>
        <v>0.36570000000000003</v>
      </c>
    </row>
    <row r="590" spans="2:9">
      <c r="B590" s="4" t="s">
        <v>30</v>
      </c>
      <c r="C590" s="115" t="s">
        <v>138</v>
      </c>
      <c r="D590" s="115" t="s">
        <v>139</v>
      </c>
      <c r="F590" s="115">
        <v>1.2749999999999999</v>
      </c>
      <c r="G590" s="115">
        <v>0.23</v>
      </c>
      <c r="H590" s="115"/>
      <c r="I590" s="10">
        <f t="shared" si="48"/>
        <v>0.29325000000000001</v>
      </c>
    </row>
    <row r="591" spans="2:9">
      <c r="B591" s="4" t="s">
        <v>31</v>
      </c>
      <c r="C591" s="115" t="s">
        <v>139</v>
      </c>
      <c r="D591" s="115" t="s">
        <v>228</v>
      </c>
      <c r="F591" s="115">
        <v>3</v>
      </c>
      <c r="G591" s="115">
        <v>0.23</v>
      </c>
      <c r="H591" s="115"/>
      <c r="I591" s="10">
        <f t="shared" si="48"/>
        <v>0.69000000000000006</v>
      </c>
    </row>
    <row r="592" spans="2:9">
      <c r="B592" s="4" t="s">
        <v>32</v>
      </c>
      <c r="C592" s="115" t="s">
        <v>221</v>
      </c>
      <c r="D592" s="115" t="s">
        <v>42</v>
      </c>
      <c r="F592" s="115">
        <v>4.1900000000000004</v>
      </c>
      <c r="G592" s="115">
        <v>0.23</v>
      </c>
      <c r="H592" s="115"/>
      <c r="I592" s="10">
        <f t="shared" si="48"/>
        <v>0.96370000000000011</v>
      </c>
    </row>
    <row r="593" spans="2:9">
      <c r="B593" s="4" t="s">
        <v>33</v>
      </c>
      <c r="C593" s="115" t="s">
        <v>42</v>
      </c>
      <c r="D593" s="115" t="s">
        <v>141</v>
      </c>
      <c r="F593" s="115">
        <v>2.6</v>
      </c>
      <c r="G593" s="115">
        <v>0.23</v>
      </c>
      <c r="H593" s="115"/>
      <c r="I593" s="10">
        <f t="shared" si="48"/>
        <v>0.59800000000000009</v>
      </c>
    </row>
    <row r="594" spans="2:9">
      <c r="B594" s="4" t="s">
        <v>34</v>
      </c>
      <c r="C594" s="115" t="s">
        <v>141</v>
      </c>
      <c r="D594" s="115" t="s">
        <v>43</v>
      </c>
      <c r="F594" s="115">
        <v>3.96</v>
      </c>
      <c r="G594" s="115">
        <v>0.23</v>
      </c>
      <c r="H594" s="115"/>
      <c r="I594" s="10">
        <f t="shared" si="48"/>
        <v>0.91080000000000005</v>
      </c>
    </row>
    <row r="595" spans="2:9">
      <c r="B595" s="4" t="s">
        <v>35</v>
      </c>
      <c r="C595" s="115" t="s">
        <v>155</v>
      </c>
      <c r="D595" s="115" t="s">
        <v>131</v>
      </c>
      <c r="F595" s="115">
        <v>4.1900000000000004</v>
      </c>
      <c r="G595" s="115">
        <v>0.23</v>
      </c>
      <c r="H595" s="115"/>
      <c r="I595" s="10">
        <f t="shared" si="48"/>
        <v>0.96370000000000011</v>
      </c>
    </row>
    <row r="596" spans="2:9">
      <c r="B596" s="4" t="s">
        <v>36</v>
      </c>
      <c r="C596" s="115" t="s">
        <v>131</v>
      </c>
      <c r="D596" s="115" t="s">
        <v>142</v>
      </c>
      <c r="F596" s="115">
        <v>2.6</v>
      </c>
      <c r="G596" s="115">
        <v>0.23</v>
      </c>
      <c r="H596" s="115"/>
      <c r="I596" s="10">
        <f t="shared" si="48"/>
        <v>0.59800000000000009</v>
      </c>
    </row>
    <row r="597" spans="2:9">
      <c r="B597" s="4" t="s">
        <v>37</v>
      </c>
      <c r="C597" s="115" t="s">
        <v>142</v>
      </c>
      <c r="D597" s="115" t="s">
        <v>504</v>
      </c>
      <c r="F597" s="115">
        <v>1.41</v>
      </c>
      <c r="G597" s="115">
        <v>0.23</v>
      </c>
      <c r="H597" s="115"/>
      <c r="I597" s="10">
        <f t="shared" si="48"/>
        <v>0.32429999999999998</v>
      </c>
    </row>
    <row r="598" spans="2:9">
      <c r="B598" s="4" t="s">
        <v>38</v>
      </c>
      <c r="C598" s="115" t="s">
        <v>504</v>
      </c>
      <c r="D598" s="115" t="s">
        <v>44</v>
      </c>
      <c r="F598" s="115">
        <v>2.1</v>
      </c>
      <c r="G598" s="115">
        <v>0.23</v>
      </c>
      <c r="H598" s="115"/>
      <c r="I598" s="10">
        <f t="shared" ref="I598" si="50">+G598*F598</f>
        <v>0.48300000000000004</v>
      </c>
    </row>
    <row r="599" spans="2:9">
      <c r="B599" s="4"/>
      <c r="C599" s="115"/>
      <c r="D599" s="115"/>
      <c r="F599" s="115"/>
      <c r="H599" s="115"/>
      <c r="I599" s="10"/>
    </row>
    <row r="600" spans="2:9">
      <c r="B600" s="4"/>
      <c r="C600" s="97" t="s">
        <v>229</v>
      </c>
      <c r="D600" s="115"/>
      <c r="F600" s="115"/>
      <c r="H600" s="115"/>
      <c r="I600" s="10"/>
    </row>
    <row r="601" spans="2:9">
      <c r="B601" s="4" t="s">
        <v>37</v>
      </c>
      <c r="C601" s="115" t="s">
        <v>231</v>
      </c>
      <c r="D601" s="115"/>
      <c r="F601" s="115">
        <v>5.86</v>
      </c>
      <c r="G601" s="115">
        <v>0.23</v>
      </c>
      <c r="H601" s="115"/>
      <c r="I601" s="10">
        <f t="shared" ref="I601:I602" si="51">+G601*F601</f>
        <v>1.3478000000000001</v>
      </c>
    </row>
    <row r="602" spans="2:9">
      <c r="B602" s="4" t="s">
        <v>38</v>
      </c>
      <c r="C602" s="115" t="s">
        <v>232</v>
      </c>
      <c r="D602" s="115"/>
      <c r="F602" s="115">
        <v>2.6</v>
      </c>
      <c r="G602" s="115">
        <v>0.23</v>
      </c>
      <c r="H602" s="115"/>
      <c r="I602" s="10">
        <f t="shared" si="51"/>
        <v>0.59800000000000009</v>
      </c>
    </row>
    <row r="603" spans="2:9">
      <c r="B603" s="4"/>
      <c r="C603" s="115"/>
      <c r="D603" s="115"/>
      <c r="F603" s="115"/>
      <c r="H603" s="115"/>
      <c r="I603" s="10"/>
    </row>
    <row r="604" spans="2:9">
      <c r="B604" s="126" t="s">
        <v>24</v>
      </c>
      <c r="C604" s="6" t="s">
        <v>53</v>
      </c>
      <c r="H604" s="115"/>
      <c r="I604" s="10"/>
    </row>
    <row r="605" spans="2:9">
      <c r="B605" s="126" t="s">
        <v>25</v>
      </c>
      <c r="C605" s="409" t="s">
        <v>26</v>
      </c>
      <c r="D605" s="409"/>
      <c r="H605" s="115"/>
      <c r="I605" s="10"/>
    </row>
    <row r="606" spans="2:9">
      <c r="B606" s="126"/>
      <c r="C606" s="97" t="s">
        <v>233</v>
      </c>
      <c r="E606" s="126" t="s">
        <v>64</v>
      </c>
      <c r="F606" s="126" t="s">
        <v>7</v>
      </c>
      <c r="H606" s="115"/>
      <c r="I606" s="10"/>
    </row>
    <row r="607" spans="2:9">
      <c r="B607" s="4" t="s">
        <v>9</v>
      </c>
      <c r="C607" s="115"/>
      <c r="E607" s="115">
        <v>1</v>
      </c>
      <c r="F607" s="115">
        <v>3.37</v>
      </c>
      <c r="G607" s="115">
        <v>0.115</v>
      </c>
      <c r="H607" s="115"/>
      <c r="I607" s="10">
        <f t="shared" ref="I607:I616" si="52">+G607*F607</f>
        <v>0.38755000000000001</v>
      </c>
    </row>
    <row r="608" spans="2:9">
      <c r="B608" s="4" t="s">
        <v>11</v>
      </c>
      <c r="C608" s="115"/>
      <c r="E608" s="115">
        <v>2</v>
      </c>
      <c r="F608" s="115">
        <v>2.4</v>
      </c>
      <c r="G608" s="115">
        <v>0.115</v>
      </c>
      <c r="H608" s="115"/>
      <c r="I608" s="10">
        <f t="shared" si="52"/>
        <v>0.27600000000000002</v>
      </c>
    </row>
    <row r="609" spans="1:10">
      <c r="B609" s="4" t="s">
        <v>13</v>
      </c>
      <c r="C609" s="115"/>
      <c r="E609" s="115">
        <v>1</v>
      </c>
      <c r="F609" s="115">
        <v>1.2</v>
      </c>
      <c r="G609" s="115">
        <v>0.115</v>
      </c>
      <c r="H609" s="115"/>
      <c r="I609" s="10">
        <f t="shared" si="52"/>
        <v>0.13800000000000001</v>
      </c>
      <c r="J609" s="115"/>
    </row>
    <row r="610" spans="1:10">
      <c r="B610" s="4" t="s">
        <v>15</v>
      </c>
      <c r="C610" s="115"/>
      <c r="E610" s="115">
        <v>1</v>
      </c>
      <c r="F610" s="115">
        <v>1.5</v>
      </c>
      <c r="G610" s="115">
        <v>0.115</v>
      </c>
      <c r="H610" s="115"/>
      <c r="I610" s="10">
        <f t="shared" si="52"/>
        <v>0.17250000000000001</v>
      </c>
    </row>
    <row r="611" spans="1:10">
      <c r="B611" s="4"/>
      <c r="C611" s="115"/>
      <c r="E611" s="115"/>
      <c r="F611" s="115"/>
      <c r="H611" s="115"/>
      <c r="I611" s="10"/>
    </row>
    <row r="612" spans="1:10">
      <c r="B612" s="126" t="s">
        <v>45</v>
      </c>
      <c r="H612" s="115"/>
      <c r="I612" s="10"/>
    </row>
    <row r="613" spans="1:10">
      <c r="B613" s="126"/>
      <c r="C613" s="97" t="s">
        <v>233</v>
      </c>
      <c r="E613" s="126" t="s">
        <v>64</v>
      </c>
      <c r="F613" s="126" t="s">
        <v>7</v>
      </c>
      <c r="H613" s="115"/>
      <c r="I613" s="10"/>
    </row>
    <row r="614" spans="1:10">
      <c r="B614" s="4" t="s">
        <v>9</v>
      </c>
      <c r="C614" s="115"/>
      <c r="E614" s="115">
        <v>1</v>
      </c>
      <c r="F614" s="115">
        <v>3</v>
      </c>
      <c r="G614" s="115">
        <v>0.115</v>
      </c>
      <c r="H614" s="115"/>
      <c r="I614" s="10">
        <f t="shared" si="52"/>
        <v>0.34500000000000003</v>
      </c>
    </row>
    <row r="615" spans="1:10">
      <c r="B615" s="4" t="s">
        <v>11</v>
      </c>
      <c r="C615" s="115"/>
      <c r="E615" s="115">
        <v>1</v>
      </c>
      <c r="F615" s="115">
        <v>2.5150000000000001</v>
      </c>
      <c r="G615" s="115">
        <v>0.115</v>
      </c>
      <c r="H615" s="115"/>
      <c r="I615" s="10">
        <f t="shared" si="52"/>
        <v>0.28922500000000001</v>
      </c>
    </row>
    <row r="616" spans="1:10">
      <c r="B616" s="4" t="s">
        <v>13</v>
      </c>
      <c r="C616" s="115"/>
      <c r="E616" s="115">
        <v>1</v>
      </c>
      <c r="F616" s="115">
        <v>2.2149999999999999</v>
      </c>
      <c r="G616" s="115">
        <v>0.115</v>
      </c>
      <c r="H616" s="115"/>
      <c r="I616" s="10">
        <f t="shared" si="52"/>
        <v>0.25472499999999998</v>
      </c>
    </row>
    <row r="617" spans="1:10">
      <c r="B617" s="4"/>
      <c r="C617" s="115"/>
      <c r="D617" s="115"/>
      <c r="F617" s="115"/>
      <c r="H617" s="115"/>
      <c r="I617" s="10"/>
    </row>
    <row r="618" spans="1:10">
      <c r="C618" s="116" t="s">
        <v>552</v>
      </c>
      <c r="H618" s="9"/>
      <c r="I618" s="9">
        <f>SUM(I553:I617)</f>
        <v>39.603700000000003</v>
      </c>
    </row>
    <row r="619" spans="1:10">
      <c r="C619" t="s">
        <v>692</v>
      </c>
      <c r="I619" s="10">
        <f>+I618*0.1</f>
        <v>3.9603700000000006</v>
      </c>
      <c r="J619" s="10">
        <f>+J618*0.07</f>
        <v>0</v>
      </c>
    </row>
    <row r="620" spans="1:10">
      <c r="C620" s="97" t="s">
        <v>551</v>
      </c>
      <c r="I620" s="9">
        <f>SUM(I618:I619)</f>
        <v>43.564070000000001</v>
      </c>
      <c r="J620" s="9">
        <f>SUM(J618:J619)</f>
        <v>0</v>
      </c>
    </row>
    <row r="621" spans="1:10">
      <c r="B621" s="115"/>
      <c r="C621" s="97"/>
      <c r="I621" s="9"/>
      <c r="J621" s="9"/>
    </row>
    <row r="622" spans="1:10">
      <c r="A622" s="219" t="s">
        <v>362</v>
      </c>
      <c r="B622" s="118"/>
      <c r="C622" s="158" t="s">
        <v>497</v>
      </c>
      <c r="D622" s="86"/>
      <c r="E622" s="86"/>
      <c r="F622" s="86"/>
      <c r="H622" s="9"/>
      <c r="J622" s="9"/>
    </row>
    <row r="623" spans="1:10">
      <c r="D623" s="1"/>
      <c r="E623" s="1"/>
      <c r="F623" s="1"/>
      <c r="H623" s="10"/>
      <c r="J623" s="9"/>
    </row>
    <row r="624" spans="1:10">
      <c r="C624" s="6" t="s">
        <v>164</v>
      </c>
      <c r="J624" s="9"/>
    </row>
    <row r="625" spans="2:10">
      <c r="B625" s="98" t="s">
        <v>25</v>
      </c>
      <c r="C625" s="6" t="s">
        <v>50</v>
      </c>
      <c r="D625" s="11" t="s">
        <v>6</v>
      </c>
      <c r="E625" s="11" t="s">
        <v>7</v>
      </c>
      <c r="F625" s="11" t="s">
        <v>8</v>
      </c>
      <c r="G625" s="126" t="s">
        <v>46</v>
      </c>
      <c r="H625" s="48" t="s">
        <v>122</v>
      </c>
      <c r="J625" s="9"/>
    </row>
    <row r="626" spans="2:10">
      <c r="B626" s="4" t="s">
        <v>9</v>
      </c>
      <c r="C626" t="s">
        <v>242</v>
      </c>
      <c r="D626" s="94">
        <v>2</v>
      </c>
      <c r="E626" s="94">
        <v>0.5</v>
      </c>
      <c r="F626" s="94">
        <v>0.3</v>
      </c>
      <c r="G626" s="128">
        <v>10</v>
      </c>
      <c r="H626" s="10">
        <f t="shared" ref="H626:H632" si="53">+G626*F626*E626*D626</f>
        <v>3</v>
      </c>
      <c r="J626" s="9"/>
    </row>
    <row r="627" spans="2:10">
      <c r="B627" s="4" t="s">
        <v>11</v>
      </c>
      <c r="D627" s="128">
        <v>1</v>
      </c>
      <c r="E627" s="128">
        <v>0.5</v>
      </c>
      <c r="F627" s="128">
        <v>0.3</v>
      </c>
      <c r="G627" s="128">
        <v>12</v>
      </c>
      <c r="H627" s="10">
        <f t="shared" ref="H627:H629" si="54">+G627*F627*E627*D627</f>
        <v>1.7999999999999998</v>
      </c>
      <c r="J627" s="9"/>
    </row>
    <row r="628" spans="2:10">
      <c r="B628" s="4" t="s">
        <v>13</v>
      </c>
      <c r="C628" t="s">
        <v>502</v>
      </c>
      <c r="D628" s="147">
        <v>1</v>
      </c>
      <c r="E628" s="147">
        <v>0.45</v>
      </c>
      <c r="F628" s="147">
        <v>0.23</v>
      </c>
      <c r="G628" s="147">
        <v>7</v>
      </c>
      <c r="H628" s="10">
        <f t="shared" ref="H628" si="55">+G628*F628*E628*D628</f>
        <v>0.72450000000000003</v>
      </c>
      <c r="J628" s="9"/>
    </row>
    <row r="629" spans="2:10">
      <c r="B629" s="4" t="s">
        <v>15</v>
      </c>
      <c r="D629" s="128">
        <v>1</v>
      </c>
      <c r="E629" s="128">
        <v>0.5</v>
      </c>
      <c r="F629" s="128">
        <v>0.3</v>
      </c>
      <c r="G629" s="128">
        <v>7</v>
      </c>
      <c r="H629" s="10">
        <f t="shared" si="54"/>
        <v>1.05</v>
      </c>
      <c r="J629" s="9"/>
    </row>
    <row r="630" spans="2:10">
      <c r="B630" s="4" t="s">
        <v>16</v>
      </c>
      <c r="C630" t="s">
        <v>243</v>
      </c>
      <c r="D630" s="94">
        <v>1</v>
      </c>
      <c r="E630" s="94">
        <v>0.5</v>
      </c>
      <c r="F630" s="94">
        <v>0.3</v>
      </c>
      <c r="G630" s="128">
        <v>12</v>
      </c>
      <c r="H630" s="10">
        <f t="shared" si="53"/>
        <v>1.7999999999999998</v>
      </c>
      <c r="J630" s="9"/>
    </row>
    <row r="631" spans="2:10">
      <c r="B631" s="4" t="s">
        <v>17</v>
      </c>
      <c r="D631" s="128">
        <v>3</v>
      </c>
      <c r="E631" s="128">
        <v>0.5</v>
      </c>
      <c r="F631" s="128">
        <v>0.3</v>
      </c>
      <c r="G631" s="128">
        <v>10</v>
      </c>
      <c r="H631" s="10">
        <f t="shared" ref="H631" si="56">+G631*F631*E631*D631</f>
        <v>4.5</v>
      </c>
      <c r="J631" s="9"/>
    </row>
    <row r="632" spans="2:10">
      <c r="B632" s="4" t="s">
        <v>18</v>
      </c>
      <c r="C632" t="s">
        <v>244</v>
      </c>
      <c r="D632" s="94">
        <v>1</v>
      </c>
      <c r="E632" s="94">
        <v>0.45</v>
      </c>
      <c r="F632" s="94">
        <v>0.23</v>
      </c>
      <c r="G632" s="128">
        <v>18</v>
      </c>
      <c r="H632" s="10">
        <f t="shared" si="53"/>
        <v>1.8630000000000002</v>
      </c>
      <c r="J632" s="9"/>
    </row>
    <row r="633" spans="2:10">
      <c r="B633" s="4" t="s">
        <v>19</v>
      </c>
      <c r="C633" t="s">
        <v>245</v>
      </c>
      <c r="D633" s="128">
        <v>1</v>
      </c>
      <c r="E633" s="128">
        <v>0.23</v>
      </c>
      <c r="F633" s="128">
        <v>0.23</v>
      </c>
      <c r="G633" s="128">
        <v>18</v>
      </c>
      <c r="H633" s="10">
        <f t="shared" ref="H633" si="57">+G633*F633*E633*D633</f>
        <v>0.95220000000000016</v>
      </c>
      <c r="J633" s="9"/>
    </row>
    <row r="634" spans="2:10">
      <c r="B634" s="4" t="s">
        <v>20</v>
      </c>
      <c r="C634" t="s">
        <v>246</v>
      </c>
      <c r="D634" s="128">
        <v>1</v>
      </c>
      <c r="E634" s="128">
        <v>0.3</v>
      </c>
      <c r="F634" s="128">
        <v>0.3</v>
      </c>
      <c r="G634" s="128">
        <v>4</v>
      </c>
      <c r="H634" s="10">
        <f t="shared" ref="H634:H635" si="58">+G634*F634*E634*D634</f>
        <v>0.36</v>
      </c>
      <c r="J634" s="9"/>
    </row>
    <row r="635" spans="2:10">
      <c r="B635" s="4" t="s">
        <v>21</v>
      </c>
      <c r="C635" t="s">
        <v>247</v>
      </c>
      <c r="D635" s="128">
        <v>3</v>
      </c>
      <c r="E635" s="128">
        <v>0.5</v>
      </c>
      <c r="F635" s="128">
        <v>0.3</v>
      </c>
      <c r="G635" s="128">
        <v>12</v>
      </c>
      <c r="H635" s="10">
        <f t="shared" si="58"/>
        <v>5.3999999999999995</v>
      </c>
      <c r="J635" s="9"/>
    </row>
    <row r="636" spans="2:10">
      <c r="B636" s="4" t="s">
        <v>22</v>
      </c>
      <c r="C636" t="s">
        <v>161</v>
      </c>
      <c r="D636" s="128">
        <v>1</v>
      </c>
      <c r="E636" s="128">
        <v>0.3</v>
      </c>
      <c r="F636" s="128">
        <v>0.3</v>
      </c>
      <c r="G636" s="128">
        <v>4</v>
      </c>
      <c r="H636" s="10">
        <f t="shared" ref="H636:H644" si="59">+G636*F636*E636*D636</f>
        <v>0.36</v>
      </c>
      <c r="J636" s="9"/>
    </row>
    <row r="637" spans="2:10">
      <c r="B637" s="4" t="s">
        <v>23</v>
      </c>
      <c r="C637" t="s">
        <v>162</v>
      </c>
      <c r="D637" s="128">
        <v>1</v>
      </c>
      <c r="E637" s="128">
        <v>0.45</v>
      </c>
      <c r="F637" s="128">
        <v>0.23</v>
      </c>
      <c r="G637" s="128">
        <v>18</v>
      </c>
      <c r="H637" s="10">
        <f t="shared" si="59"/>
        <v>1.8630000000000002</v>
      </c>
      <c r="J637" s="9"/>
    </row>
    <row r="638" spans="2:10">
      <c r="B638" s="4" t="s">
        <v>29</v>
      </c>
      <c r="C638" t="s">
        <v>248</v>
      </c>
      <c r="D638" s="128">
        <v>1</v>
      </c>
      <c r="E638" s="128">
        <v>0.23</v>
      </c>
      <c r="F638" s="128">
        <v>0.23</v>
      </c>
      <c r="G638" s="128">
        <v>18</v>
      </c>
      <c r="H638" s="10">
        <f t="shared" si="59"/>
        <v>0.95220000000000016</v>
      </c>
      <c r="J638" s="9"/>
    </row>
    <row r="639" spans="2:10">
      <c r="B639" s="4" t="s">
        <v>30</v>
      </c>
      <c r="C639" t="s">
        <v>163</v>
      </c>
      <c r="D639" s="128">
        <v>1</v>
      </c>
      <c r="E639" s="128">
        <v>0.5</v>
      </c>
      <c r="F639" s="128">
        <v>0.3</v>
      </c>
      <c r="G639" s="128">
        <v>12</v>
      </c>
      <c r="H639" s="10">
        <f t="shared" si="59"/>
        <v>1.7999999999999998</v>
      </c>
      <c r="J639" s="9"/>
    </row>
    <row r="640" spans="2:10">
      <c r="B640" s="4" t="s">
        <v>31</v>
      </c>
      <c r="D640" s="128">
        <v>3</v>
      </c>
      <c r="E640" s="128">
        <v>0.5</v>
      </c>
      <c r="F640" s="128">
        <v>0.3</v>
      </c>
      <c r="G640" s="128">
        <v>10</v>
      </c>
      <c r="H640" s="10">
        <f t="shared" si="59"/>
        <v>4.5</v>
      </c>
      <c r="J640" s="9"/>
    </row>
    <row r="641" spans="1:10">
      <c r="B641" s="4" t="s">
        <v>32</v>
      </c>
      <c r="C641" t="s">
        <v>249</v>
      </c>
      <c r="D641" s="128">
        <v>2</v>
      </c>
      <c r="E641" s="128">
        <v>0.5</v>
      </c>
      <c r="F641" s="128">
        <v>0.3</v>
      </c>
      <c r="G641" s="128">
        <v>10</v>
      </c>
      <c r="H641" s="10">
        <f t="shared" si="59"/>
        <v>3</v>
      </c>
      <c r="J641" s="9"/>
    </row>
    <row r="642" spans="1:10">
      <c r="B642" s="4" t="s">
        <v>33</v>
      </c>
      <c r="D642" s="128">
        <v>1</v>
      </c>
      <c r="E642" s="128">
        <v>0.5</v>
      </c>
      <c r="F642" s="128">
        <v>0.3</v>
      </c>
      <c r="G642" s="128">
        <v>12</v>
      </c>
      <c r="H642" s="10">
        <f t="shared" si="59"/>
        <v>1.7999999999999998</v>
      </c>
      <c r="J642" s="9"/>
    </row>
    <row r="643" spans="1:10">
      <c r="B643" s="4" t="s">
        <v>34</v>
      </c>
      <c r="D643" s="128">
        <v>1</v>
      </c>
      <c r="E643" s="128">
        <v>0.5</v>
      </c>
      <c r="F643" s="128">
        <v>0.3</v>
      </c>
      <c r="G643" s="128">
        <v>7</v>
      </c>
      <c r="H643" s="10">
        <f t="shared" si="59"/>
        <v>1.05</v>
      </c>
      <c r="J643" s="9"/>
    </row>
    <row r="644" spans="1:10">
      <c r="B644" s="4" t="s">
        <v>35</v>
      </c>
      <c r="C644" t="s">
        <v>505</v>
      </c>
      <c r="D644" s="147">
        <v>1</v>
      </c>
      <c r="E644" s="147">
        <v>0.45</v>
      </c>
      <c r="F644" s="147">
        <v>0.23</v>
      </c>
      <c r="G644" s="147">
        <v>7</v>
      </c>
      <c r="H644" s="10">
        <f t="shared" si="59"/>
        <v>0.72450000000000003</v>
      </c>
      <c r="J644" s="9"/>
    </row>
    <row r="645" spans="1:10">
      <c r="B645" s="4"/>
      <c r="D645" s="128"/>
      <c r="E645" s="128"/>
      <c r="F645" s="128"/>
      <c r="G645" s="128"/>
      <c r="H645" s="10"/>
      <c r="J645" s="9"/>
    </row>
    <row r="646" spans="1:10">
      <c r="C646" s="116" t="s">
        <v>552</v>
      </c>
      <c r="H646" s="12">
        <f>SUM(H626:H645)</f>
        <v>37.499399999999987</v>
      </c>
      <c r="I646" s="9">
        <f>H646</f>
        <v>37.499399999999987</v>
      </c>
      <c r="J646" s="9"/>
    </row>
    <row r="647" spans="1:10">
      <c r="C647" t="s">
        <v>689</v>
      </c>
      <c r="H647" s="10">
        <f>+H646*0.1</f>
        <v>3.7499399999999987</v>
      </c>
      <c r="I647" s="10"/>
      <c r="J647" s="9"/>
    </row>
    <row r="648" spans="1:10">
      <c r="B648" s="115"/>
      <c r="C648" s="97" t="s">
        <v>551</v>
      </c>
      <c r="D648" s="115"/>
      <c r="E648" s="115"/>
      <c r="F648" s="111"/>
      <c r="G648" s="109"/>
      <c r="H648" s="9">
        <f>SUM(H646:H647)</f>
        <v>41.249339999999989</v>
      </c>
      <c r="I648" s="9"/>
      <c r="J648" s="9"/>
    </row>
    <row r="649" spans="1:10">
      <c r="B649" s="115"/>
      <c r="C649" s="8"/>
      <c r="D649" s="115"/>
      <c r="E649" s="115"/>
      <c r="F649" s="111"/>
      <c r="G649" s="109"/>
      <c r="H649" s="12"/>
      <c r="I649" s="9"/>
      <c r="J649" s="9"/>
    </row>
    <row r="650" spans="1:10">
      <c r="B650" s="115"/>
      <c r="C650" s="8"/>
      <c r="D650" s="115"/>
      <c r="E650" s="115"/>
      <c r="F650" s="111"/>
      <c r="G650" s="109"/>
      <c r="H650" s="12"/>
      <c r="I650" s="9"/>
      <c r="J650" s="9"/>
    </row>
    <row r="651" spans="1:10">
      <c r="A651" s="219" t="s">
        <v>363</v>
      </c>
      <c r="B651" s="118"/>
      <c r="C651" s="150" t="s">
        <v>365</v>
      </c>
    </row>
    <row r="652" spans="1:10">
      <c r="C652" s="6" t="s">
        <v>537</v>
      </c>
    </row>
    <row r="653" spans="1:10">
      <c r="B653" s="98" t="s">
        <v>4</v>
      </c>
      <c r="C653" s="3" t="s">
        <v>5</v>
      </c>
      <c r="D653" s="138" t="s">
        <v>7</v>
      </c>
      <c r="E653" s="7" t="s">
        <v>8</v>
      </c>
      <c r="F653" s="138" t="s">
        <v>217</v>
      </c>
      <c r="G653" s="115" t="s">
        <v>49</v>
      </c>
      <c r="H653" s="48" t="s">
        <v>122</v>
      </c>
    </row>
    <row r="654" spans="1:10">
      <c r="B654" s="4" t="s">
        <v>9</v>
      </c>
      <c r="C654" s="115" t="s">
        <v>313</v>
      </c>
      <c r="D654" s="115">
        <v>3</v>
      </c>
      <c r="E654" s="115">
        <v>2</v>
      </c>
      <c r="F654" s="115">
        <v>0.25</v>
      </c>
      <c r="H654" s="10">
        <f>D654*E654*F654</f>
        <v>1.5</v>
      </c>
    </row>
    <row r="655" spans="1:10">
      <c r="B655" s="4"/>
      <c r="C655" s="115" t="s">
        <v>314</v>
      </c>
      <c r="D655" s="115">
        <v>3</v>
      </c>
      <c r="E655" s="115">
        <v>2</v>
      </c>
      <c r="F655" s="115">
        <v>0.25</v>
      </c>
      <c r="G655" s="115">
        <v>0.25</v>
      </c>
      <c r="H655" s="10">
        <f>G655/3*((D655*E655)+(0.5*0.3)+2.44)</f>
        <v>0.71583333333333332</v>
      </c>
    </row>
    <row r="656" spans="1:10">
      <c r="B656" s="4"/>
      <c r="C656" s="115" t="s">
        <v>315</v>
      </c>
      <c r="D656" s="115"/>
      <c r="E656" s="115"/>
      <c r="F656" s="115"/>
      <c r="H656" s="10">
        <f>SUM(H654:H655)</f>
        <v>2.2158333333333333</v>
      </c>
    </row>
    <row r="657" spans="2:10">
      <c r="B657" s="4"/>
      <c r="C657" s="115" t="s">
        <v>316</v>
      </c>
      <c r="D657" s="115">
        <v>6</v>
      </c>
      <c r="E657" s="115"/>
      <c r="F657" s="115"/>
      <c r="H657" s="9">
        <f>D657*H656</f>
        <v>13.295</v>
      </c>
      <c r="J657" s="115">
        <v>16</v>
      </c>
    </row>
    <row r="658" spans="2:10">
      <c r="B658" s="4" t="s">
        <v>11</v>
      </c>
      <c r="C658" s="115" t="s">
        <v>317</v>
      </c>
      <c r="D658" s="115">
        <v>2.4</v>
      </c>
      <c r="E658" s="115">
        <v>2.4</v>
      </c>
      <c r="F658" s="115">
        <v>0.25</v>
      </c>
      <c r="H658" s="10">
        <f>D658*E658*F658</f>
        <v>1.44</v>
      </c>
    </row>
    <row r="659" spans="2:10">
      <c r="B659" s="4"/>
      <c r="C659" s="115" t="s">
        <v>318</v>
      </c>
      <c r="D659" s="115">
        <v>2.4</v>
      </c>
      <c r="E659" s="115">
        <v>2.4</v>
      </c>
      <c r="F659" s="115">
        <v>0.25</v>
      </c>
      <c r="G659" s="115">
        <v>0.25</v>
      </c>
      <c r="H659" s="10">
        <f>G659/3*((D659*E659)+(0.5*0.3)+2.4)</f>
        <v>0.6925</v>
      </c>
    </row>
    <row r="660" spans="2:10">
      <c r="B660" s="4"/>
      <c r="C660" s="115" t="s">
        <v>319</v>
      </c>
      <c r="D660" s="115"/>
      <c r="E660" s="115"/>
      <c r="F660" s="115"/>
      <c r="H660" s="10">
        <f>SUM(H658:H659)</f>
        <v>2.1324999999999998</v>
      </c>
    </row>
    <row r="661" spans="2:10">
      <c r="B661" s="4"/>
      <c r="C661" s="115" t="s">
        <v>320</v>
      </c>
      <c r="D661" s="115">
        <v>7</v>
      </c>
      <c r="E661" s="115"/>
      <c r="F661" s="115"/>
      <c r="H661" s="9">
        <f>D661*H660</f>
        <v>14.927499999999998</v>
      </c>
    </row>
    <row r="662" spans="2:10">
      <c r="B662" s="4" t="s">
        <v>13</v>
      </c>
      <c r="C662" s="115" t="s">
        <v>321</v>
      </c>
      <c r="D662" s="115">
        <v>2</v>
      </c>
      <c r="E662" s="115">
        <v>2</v>
      </c>
      <c r="F662" s="115">
        <v>0.25</v>
      </c>
      <c r="H662" s="10">
        <f>D662*E662*F662</f>
        <v>1</v>
      </c>
    </row>
    <row r="663" spans="2:10">
      <c r="B663" s="4"/>
      <c r="C663" s="115" t="s">
        <v>322</v>
      </c>
      <c r="D663" s="115">
        <v>2</v>
      </c>
      <c r="E663" s="115">
        <v>2</v>
      </c>
      <c r="F663" s="115">
        <v>0.25</v>
      </c>
      <c r="G663" s="115">
        <v>0.25</v>
      </c>
      <c r="H663" s="10">
        <f>G663/3*((D663*E663)+(0.5*0.3)+2)</f>
        <v>0.51249999999999996</v>
      </c>
    </row>
    <row r="664" spans="2:10">
      <c r="B664" s="4"/>
      <c r="C664" s="115" t="s">
        <v>323</v>
      </c>
      <c r="D664" s="115"/>
      <c r="E664" s="115"/>
      <c r="F664" s="115"/>
      <c r="H664" s="10">
        <f>SUM(H662:H663)</f>
        <v>1.5125</v>
      </c>
    </row>
    <row r="665" spans="2:10">
      <c r="B665" s="4"/>
      <c r="C665" s="115" t="s">
        <v>324</v>
      </c>
      <c r="D665" s="115">
        <v>4</v>
      </c>
      <c r="E665" s="115"/>
      <c r="F665" s="115"/>
      <c r="H665" s="9">
        <f>D665*H664</f>
        <v>6.05</v>
      </c>
    </row>
    <row r="666" spans="2:10">
      <c r="B666" s="4" t="s">
        <v>15</v>
      </c>
      <c r="C666" s="115" t="s">
        <v>219</v>
      </c>
      <c r="D666" s="115">
        <v>2</v>
      </c>
      <c r="E666" s="115">
        <v>1.5</v>
      </c>
      <c r="F666" s="115">
        <v>3.3</v>
      </c>
      <c r="G666" s="115">
        <v>0.5</v>
      </c>
      <c r="H666" s="10">
        <f t="shared" ref="H666:H668" si="60">G666*F666*E666*D666</f>
        <v>4.9499999999999993</v>
      </c>
    </row>
    <row r="667" spans="2:10">
      <c r="B667" s="4" t="s">
        <v>16</v>
      </c>
      <c r="C667" s="115"/>
      <c r="D667" s="115">
        <v>2</v>
      </c>
      <c r="E667" s="115">
        <v>2</v>
      </c>
      <c r="F667" s="115">
        <v>2</v>
      </c>
      <c r="G667" s="115">
        <v>0.5</v>
      </c>
      <c r="H667" s="10">
        <f t="shared" si="60"/>
        <v>4</v>
      </c>
    </row>
    <row r="668" spans="2:10">
      <c r="B668" s="4" t="s">
        <v>17</v>
      </c>
      <c r="C668" s="115" t="s">
        <v>129</v>
      </c>
      <c r="D668" s="115">
        <v>2</v>
      </c>
      <c r="E668" s="115">
        <v>1.5</v>
      </c>
      <c r="F668" s="115">
        <v>1.5</v>
      </c>
      <c r="G668" s="115">
        <v>0.3</v>
      </c>
      <c r="H668" s="10">
        <f t="shared" si="60"/>
        <v>1.3499999999999999</v>
      </c>
    </row>
    <row r="669" spans="2:10">
      <c r="B669" s="4" t="s">
        <v>18</v>
      </c>
      <c r="C669" s="115" t="s">
        <v>509</v>
      </c>
      <c r="D669" s="115">
        <v>1.8</v>
      </c>
      <c r="E669" s="115">
        <v>1.8</v>
      </c>
      <c r="F669" s="115">
        <v>0.25</v>
      </c>
      <c r="H669" s="10">
        <f>D669*E669*F669</f>
        <v>0.81</v>
      </c>
      <c r="I669" s="9"/>
    </row>
    <row r="670" spans="2:10">
      <c r="B670" s="4" t="s">
        <v>19</v>
      </c>
      <c r="C670" s="115" t="s">
        <v>510</v>
      </c>
      <c r="D670" s="115">
        <v>1.8</v>
      </c>
      <c r="E670" s="115">
        <v>1.8</v>
      </c>
      <c r="F670" s="115">
        <v>0.25</v>
      </c>
      <c r="G670" s="115">
        <v>0.25</v>
      </c>
      <c r="H670" s="10">
        <f>G670/3*((D670*E670)+(0.5*0.3)+2.44)</f>
        <v>0.48583333333333334</v>
      </c>
      <c r="I670" s="9"/>
    </row>
    <row r="671" spans="2:10">
      <c r="B671" s="4" t="s">
        <v>20</v>
      </c>
      <c r="C671" s="115" t="s">
        <v>511</v>
      </c>
      <c r="D671" s="115"/>
      <c r="E671" s="115"/>
      <c r="F671" s="115"/>
      <c r="H671" s="10">
        <f>SUM(H669:H670)</f>
        <v>1.2958333333333334</v>
      </c>
      <c r="I671" s="9"/>
    </row>
    <row r="672" spans="2:10">
      <c r="B672" s="4" t="s">
        <v>21</v>
      </c>
      <c r="C672" s="115" t="s">
        <v>512</v>
      </c>
      <c r="D672" s="115">
        <v>2</v>
      </c>
      <c r="E672" s="115"/>
      <c r="F672" s="115"/>
      <c r="H672" s="9">
        <f>D672*H671</f>
        <v>2.5916666666666668</v>
      </c>
      <c r="I672" s="9">
        <f>H657+H661+H665+H666+H667+H668+H672</f>
        <v>47.164166666666667</v>
      </c>
    </row>
    <row r="673" spans="2:11">
      <c r="B673" s="4"/>
      <c r="C673" s="115"/>
      <c r="D673" s="115"/>
      <c r="E673" s="115"/>
      <c r="F673" s="115"/>
      <c r="H673" s="9"/>
      <c r="I673" s="9"/>
    </row>
    <row r="674" spans="2:11">
      <c r="C674" s="6" t="s">
        <v>61</v>
      </c>
    </row>
    <row r="675" spans="2:11">
      <c r="B675" s="98" t="s">
        <v>25</v>
      </c>
      <c r="C675" s="6"/>
      <c r="D675" s="11" t="s">
        <v>6</v>
      </c>
      <c r="E675" s="11" t="s">
        <v>7</v>
      </c>
      <c r="F675" s="11" t="s">
        <v>8</v>
      </c>
      <c r="G675" s="126" t="s">
        <v>46</v>
      </c>
      <c r="H675" s="48" t="s">
        <v>122</v>
      </c>
    </row>
    <row r="676" spans="2:11">
      <c r="B676" s="4" t="s">
        <v>9</v>
      </c>
      <c r="C676" s="115" t="s">
        <v>223</v>
      </c>
      <c r="D676" s="64">
        <v>19</v>
      </c>
      <c r="E676" s="64">
        <v>0.5</v>
      </c>
      <c r="F676" s="64">
        <v>0.3</v>
      </c>
      <c r="G676" s="115">
        <v>1.3</v>
      </c>
      <c r="H676" s="10">
        <f>+D676*E676*F676*G676</f>
        <v>3.7050000000000001</v>
      </c>
    </row>
    <row r="677" spans="2:11">
      <c r="B677" s="4" t="s">
        <v>11</v>
      </c>
      <c r="C677" s="115" t="s">
        <v>224</v>
      </c>
      <c r="D677" s="64">
        <v>4</v>
      </c>
      <c r="E677" s="64">
        <v>0.45</v>
      </c>
      <c r="F677" s="64">
        <v>0.23</v>
      </c>
      <c r="G677" s="115">
        <v>1.3</v>
      </c>
      <c r="H677" s="10">
        <f t="shared" ref="H677" si="61">+D677*E677*F677*G677</f>
        <v>0.53820000000000001</v>
      </c>
      <c r="K677" s="23"/>
    </row>
    <row r="678" spans="2:11">
      <c r="B678" s="4" t="s">
        <v>13</v>
      </c>
      <c r="C678" s="115" t="s">
        <v>227</v>
      </c>
      <c r="D678" s="128">
        <v>2</v>
      </c>
      <c r="E678" s="128">
        <v>0.3</v>
      </c>
      <c r="F678" s="128">
        <v>0.3</v>
      </c>
      <c r="G678" s="115">
        <v>1.3</v>
      </c>
      <c r="H678" s="10">
        <f t="shared" ref="H678" si="62">+D678*E678*F678*G678</f>
        <v>0.23399999999999999</v>
      </c>
    </row>
    <row r="679" spans="2:11">
      <c r="B679" s="4" t="s">
        <v>13</v>
      </c>
      <c r="C679" s="115" t="s">
        <v>241</v>
      </c>
      <c r="D679" s="94">
        <v>2</v>
      </c>
      <c r="E679" s="94">
        <v>0.23</v>
      </c>
      <c r="F679" s="94">
        <v>0.23</v>
      </c>
      <c r="G679" s="115">
        <v>1.3</v>
      </c>
      <c r="H679" s="10">
        <f t="shared" ref="H679" si="63">+D679*E679*F679*G679</f>
        <v>0.13754000000000002</v>
      </c>
      <c r="I679" s="9">
        <f>SUM(H676:H679)</f>
        <v>4.6147400000000003</v>
      </c>
    </row>
    <row r="680" spans="2:11">
      <c r="B680" s="4"/>
      <c r="C680" s="115"/>
      <c r="D680" s="147"/>
      <c r="E680" s="147"/>
      <c r="F680" s="147"/>
      <c r="H680" s="10"/>
      <c r="I680" s="9"/>
    </row>
    <row r="681" spans="2:11">
      <c r="B681" s="99"/>
      <c r="C681" s="6" t="s">
        <v>71</v>
      </c>
    </row>
    <row r="682" spans="2:11">
      <c r="B682" s="98" t="s">
        <v>24</v>
      </c>
      <c r="C682" s="6"/>
    </row>
    <row r="683" spans="2:11">
      <c r="B683" s="98" t="s">
        <v>25</v>
      </c>
      <c r="C683" s="409" t="s">
        <v>26</v>
      </c>
      <c r="D683" s="409"/>
      <c r="E683" s="17" t="s">
        <v>7</v>
      </c>
      <c r="F683" s="17" t="s">
        <v>8</v>
      </c>
      <c r="G683" s="126" t="s">
        <v>46</v>
      </c>
      <c r="H683" s="48" t="s">
        <v>122</v>
      </c>
    </row>
    <row r="684" spans="2:11">
      <c r="B684" s="4" t="s">
        <v>9</v>
      </c>
      <c r="C684" s="115" t="s">
        <v>220</v>
      </c>
      <c r="D684" s="115" t="s">
        <v>132</v>
      </c>
      <c r="E684" s="115">
        <v>5.86</v>
      </c>
      <c r="F684" s="115">
        <v>0.23</v>
      </c>
      <c r="G684" s="115">
        <v>0.45</v>
      </c>
      <c r="H684" s="10">
        <f>+G684*F684*E684</f>
        <v>0.6065100000000001</v>
      </c>
    </row>
    <row r="685" spans="2:11">
      <c r="B685" s="4" t="s">
        <v>11</v>
      </c>
      <c r="C685" s="115" t="s">
        <v>132</v>
      </c>
      <c r="D685" s="115" t="s">
        <v>240</v>
      </c>
      <c r="E685" s="115">
        <v>1.4950000000000001</v>
      </c>
      <c r="F685" s="115">
        <v>0.23</v>
      </c>
      <c r="G685" s="115">
        <v>0.45</v>
      </c>
      <c r="H685" s="10">
        <f t="shared" ref="H685:H702" si="64">+G685*F685*E685</f>
        <v>0.15473250000000002</v>
      </c>
    </row>
    <row r="686" spans="2:11">
      <c r="B686" s="4" t="s">
        <v>13</v>
      </c>
      <c r="C686" s="115" t="s">
        <v>138</v>
      </c>
      <c r="D686" s="115" t="s">
        <v>221</v>
      </c>
      <c r="E686" s="115">
        <v>1.4950000000000001</v>
      </c>
      <c r="F686" s="115">
        <v>0.23</v>
      </c>
      <c r="G686" s="115">
        <v>0.45</v>
      </c>
      <c r="H686" s="10">
        <f t="shared" si="64"/>
        <v>0.15473250000000002</v>
      </c>
    </row>
    <row r="687" spans="2:11">
      <c r="B687" s="4" t="s">
        <v>15</v>
      </c>
      <c r="C687" s="115" t="s">
        <v>221</v>
      </c>
      <c r="D687" s="115" t="s">
        <v>155</v>
      </c>
      <c r="E687" s="115">
        <v>5.86</v>
      </c>
      <c r="F687" s="115">
        <v>0.23</v>
      </c>
      <c r="G687" s="115">
        <v>0.45</v>
      </c>
      <c r="H687" s="10">
        <f t="shared" si="64"/>
        <v>0.6065100000000001</v>
      </c>
    </row>
    <row r="688" spans="2:11">
      <c r="B688" s="4" t="s">
        <v>16</v>
      </c>
      <c r="C688" s="115" t="s">
        <v>136</v>
      </c>
      <c r="D688" s="115" t="s">
        <v>222</v>
      </c>
      <c r="E688" s="115">
        <v>1.4950000000000001</v>
      </c>
      <c r="F688" s="115">
        <v>0.23</v>
      </c>
      <c r="G688" s="115">
        <v>0.45</v>
      </c>
      <c r="H688" s="10">
        <f t="shared" si="64"/>
        <v>0.15473250000000002</v>
      </c>
    </row>
    <row r="689" spans="2:8">
      <c r="B689" s="4" t="s">
        <v>17</v>
      </c>
      <c r="C689" s="115" t="s">
        <v>139</v>
      </c>
      <c r="D689" s="115" t="s">
        <v>140</v>
      </c>
      <c r="E689" s="115">
        <v>1.4950000000000001</v>
      </c>
      <c r="F689" s="115">
        <v>0.23</v>
      </c>
      <c r="G689" s="115">
        <v>0.45</v>
      </c>
      <c r="H689" s="10">
        <f t="shared" si="64"/>
        <v>0.15473250000000002</v>
      </c>
    </row>
    <row r="690" spans="2:8">
      <c r="B690" s="4" t="s">
        <v>18</v>
      </c>
      <c r="C690" s="115" t="s">
        <v>223</v>
      </c>
      <c r="D690" s="115" t="s">
        <v>224</v>
      </c>
      <c r="E690" s="115">
        <v>5.86</v>
      </c>
      <c r="F690" s="115">
        <v>0.23</v>
      </c>
      <c r="G690" s="115">
        <v>0.45</v>
      </c>
      <c r="H690" s="10">
        <f t="shared" si="64"/>
        <v>0.6065100000000001</v>
      </c>
    </row>
    <row r="691" spans="2:8">
      <c r="B691" s="4" t="s">
        <v>19</v>
      </c>
      <c r="C691" s="115" t="s">
        <v>224</v>
      </c>
      <c r="D691" s="115" t="s">
        <v>225</v>
      </c>
      <c r="E691" s="115">
        <v>4.4649999999999999</v>
      </c>
      <c r="F691" s="115">
        <v>0.23</v>
      </c>
      <c r="G691" s="115">
        <v>0.45</v>
      </c>
      <c r="H691" s="10">
        <f t="shared" si="64"/>
        <v>0.46212750000000002</v>
      </c>
    </row>
    <row r="692" spans="2:8">
      <c r="B692" s="4" t="s">
        <v>20</v>
      </c>
      <c r="C692" s="115" t="s">
        <v>225</v>
      </c>
      <c r="D692" s="115" t="s">
        <v>42</v>
      </c>
      <c r="E692" s="115">
        <v>4.4649999999999999</v>
      </c>
      <c r="F692" s="115">
        <v>0.23</v>
      </c>
      <c r="G692" s="115">
        <v>0.45</v>
      </c>
      <c r="H692" s="10">
        <f t="shared" si="64"/>
        <v>0.46212750000000002</v>
      </c>
    </row>
    <row r="693" spans="2:8">
      <c r="B693" s="4" t="s">
        <v>21</v>
      </c>
      <c r="C693" s="115" t="s">
        <v>42</v>
      </c>
      <c r="D693" s="115" t="s">
        <v>131</v>
      </c>
      <c r="E693" s="115">
        <v>5.86</v>
      </c>
      <c r="F693" s="115">
        <v>0.23</v>
      </c>
      <c r="G693" s="115">
        <v>0.45</v>
      </c>
      <c r="H693" s="10">
        <f t="shared" si="64"/>
        <v>0.6065100000000001</v>
      </c>
    </row>
    <row r="694" spans="2:8">
      <c r="B694" s="4" t="s">
        <v>22</v>
      </c>
      <c r="C694" s="115" t="s">
        <v>27</v>
      </c>
      <c r="D694" s="115" t="s">
        <v>83</v>
      </c>
      <c r="E694" s="115">
        <v>5.86</v>
      </c>
      <c r="F694" s="115">
        <v>0.23</v>
      </c>
      <c r="G694" s="115">
        <v>0.45</v>
      </c>
      <c r="H694" s="10">
        <f t="shared" si="64"/>
        <v>0.6065100000000001</v>
      </c>
    </row>
    <row r="695" spans="2:8">
      <c r="B695" s="4" t="s">
        <v>23</v>
      </c>
      <c r="C695" s="115" t="s">
        <v>83</v>
      </c>
      <c r="D695" s="115" t="s">
        <v>226</v>
      </c>
      <c r="E695" s="115">
        <v>4.4649999999999999</v>
      </c>
      <c r="F695" s="115">
        <v>0.23</v>
      </c>
      <c r="G695" s="115">
        <v>0.45</v>
      </c>
      <c r="H695" s="10">
        <f t="shared" si="64"/>
        <v>0.46212750000000002</v>
      </c>
    </row>
    <row r="696" spans="2:8">
      <c r="B696" s="4" t="s">
        <v>29</v>
      </c>
      <c r="C696" s="115" t="s">
        <v>226</v>
      </c>
      <c r="D696" s="115" t="s">
        <v>141</v>
      </c>
      <c r="E696" s="115">
        <v>4.4649999999999999</v>
      </c>
      <c r="F696" s="115">
        <v>0.23</v>
      </c>
      <c r="G696" s="115">
        <v>0.45</v>
      </c>
      <c r="H696" s="10">
        <f t="shared" si="64"/>
        <v>0.46212750000000002</v>
      </c>
    </row>
    <row r="697" spans="2:8">
      <c r="B697" s="4" t="s">
        <v>30</v>
      </c>
      <c r="C697" s="115" t="s">
        <v>141</v>
      </c>
      <c r="D697" s="115" t="s">
        <v>142</v>
      </c>
      <c r="E697" s="115">
        <v>5.86</v>
      </c>
      <c r="F697" s="115">
        <v>0.23</v>
      </c>
      <c r="G697" s="115">
        <v>0.45</v>
      </c>
      <c r="H697" s="10">
        <f t="shared" si="64"/>
        <v>0.6065100000000001</v>
      </c>
    </row>
    <row r="698" spans="2:8">
      <c r="B698" s="4" t="s">
        <v>31</v>
      </c>
      <c r="C698" s="115" t="s">
        <v>153</v>
      </c>
      <c r="D698" s="115" t="s">
        <v>166</v>
      </c>
      <c r="E698" s="115">
        <v>5.86</v>
      </c>
      <c r="F698" s="115">
        <v>0.23</v>
      </c>
      <c r="G698" s="115">
        <v>0.45</v>
      </c>
      <c r="H698" s="10">
        <f t="shared" si="64"/>
        <v>0.6065100000000001</v>
      </c>
    </row>
    <row r="699" spans="2:8">
      <c r="B699" s="4" t="s">
        <v>32</v>
      </c>
      <c r="C699" s="115" t="s">
        <v>166</v>
      </c>
      <c r="D699" s="115" t="s">
        <v>137</v>
      </c>
      <c r="E699" s="115">
        <v>4.4649999999999999</v>
      </c>
      <c r="F699" s="115">
        <v>0.23</v>
      </c>
      <c r="G699" s="115">
        <v>0.45</v>
      </c>
      <c r="H699" s="10">
        <f t="shared" si="64"/>
        <v>0.46212750000000002</v>
      </c>
    </row>
    <row r="700" spans="2:8">
      <c r="B700" s="4" t="s">
        <v>33</v>
      </c>
      <c r="C700" s="115" t="s">
        <v>137</v>
      </c>
      <c r="D700" s="115" t="s">
        <v>43</v>
      </c>
      <c r="E700" s="115">
        <v>4.4649999999999999</v>
      </c>
      <c r="F700" s="115">
        <v>0.23</v>
      </c>
      <c r="G700" s="115">
        <v>0.45</v>
      </c>
      <c r="H700" s="10">
        <f t="shared" si="64"/>
        <v>0.46212750000000002</v>
      </c>
    </row>
    <row r="701" spans="2:8">
      <c r="B701" s="4" t="s">
        <v>34</v>
      </c>
      <c r="C701" s="115" t="s">
        <v>43</v>
      </c>
      <c r="D701" s="115" t="s">
        <v>44</v>
      </c>
      <c r="E701" s="115">
        <v>5.86</v>
      </c>
      <c r="F701" s="115">
        <v>0.23</v>
      </c>
      <c r="G701" s="115">
        <v>0.45</v>
      </c>
      <c r="H701" s="10">
        <f t="shared" si="64"/>
        <v>0.6065100000000001</v>
      </c>
    </row>
    <row r="702" spans="2:8">
      <c r="B702" s="4" t="s">
        <v>35</v>
      </c>
      <c r="C702" s="115" t="s">
        <v>219</v>
      </c>
      <c r="D702" s="115" t="s">
        <v>130</v>
      </c>
      <c r="E702" s="115">
        <v>4.66</v>
      </c>
      <c r="F702" s="115">
        <v>0.23</v>
      </c>
      <c r="G702" s="115">
        <v>0.45</v>
      </c>
      <c r="H702" s="10">
        <f t="shared" si="64"/>
        <v>0.48231000000000007</v>
      </c>
    </row>
    <row r="703" spans="2:8">
      <c r="B703" s="126" t="s">
        <v>45</v>
      </c>
      <c r="C703" s="115"/>
      <c r="D703" s="115"/>
      <c r="E703" s="115"/>
      <c r="H703" s="10"/>
    </row>
    <row r="704" spans="2:8">
      <c r="B704" s="4" t="s">
        <v>9</v>
      </c>
      <c r="C704" s="115" t="s">
        <v>220</v>
      </c>
      <c r="D704" s="115" t="s">
        <v>223</v>
      </c>
      <c r="E704" s="115">
        <v>4.1900000000000004</v>
      </c>
      <c r="F704" s="115">
        <v>0.23</v>
      </c>
      <c r="G704" s="115">
        <v>0.45</v>
      </c>
      <c r="H704" s="10">
        <f t="shared" ref="H704:H723" si="65">+G704*F704*E704</f>
        <v>0.43366500000000008</v>
      </c>
    </row>
    <row r="705" spans="2:8">
      <c r="B705" s="4" t="s">
        <v>11</v>
      </c>
      <c r="C705" s="115" t="s">
        <v>223</v>
      </c>
      <c r="D705" s="115" t="s">
        <v>27</v>
      </c>
      <c r="E705" s="115">
        <v>2.6</v>
      </c>
      <c r="F705" s="115">
        <v>0.23</v>
      </c>
      <c r="G705" s="115">
        <v>0.45</v>
      </c>
      <c r="H705" s="10">
        <f t="shared" si="65"/>
        <v>0.26910000000000001</v>
      </c>
    </row>
    <row r="706" spans="2:8">
      <c r="B706" s="4" t="s">
        <v>13</v>
      </c>
      <c r="C706" s="115" t="s">
        <v>27</v>
      </c>
      <c r="D706" s="115" t="s">
        <v>500</v>
      </c>
      <c r="E706" s="115">
        <v>1.41</v>
      </c>
      <c r="F706" s="115">
        <v>0.23</v>
      </c>
      <c r="G706" s="115">
        <v>0.45</v>
      </c>
      <c r="H706" s="10">
        <f t="shared" si="65"/>
        <v>0.14593500000000001</v>
      </c>
    </row>
    <row r="707" spans="2:8">
      <c r="B707" s="4" t="s">
        <v>15</v>
      </c>
      <c r="C707" s="115" t="s">
        <v>500</v>
      </c>
      <c r="D707" s="115" t="s">
        <v>153</v>
      </c>
      <c r="E707" s="115">
        <v>2.1</v>
      </c>
      <c r="F707" s="115">
        <v>0.23</v>
      </c>
      <c r="G707" s="115">
        <v>0.45</v>
      </c>
      <c r="H707" s="10">
        <f t="shared" ref="H707" si="66">+G707*F707*E707</f>
        <v>0.21735000000000002</v>
      </c>
    </row>
    <row r="708" spans="2:8">
      <c r="B708" s="4" t="s">
        <v>16</v>
      </c>
      <c r="C708" s="115" t="s">
        <v>132</v>
      </c>
      <c r="D708" s="115" t="s">
        <v>224</v>
      </c>
      <c r="E708" s="115">
        <v>4.1900000000000004</v>
      </c>
      <c r="F708" s="115">
        <v>0.23</v>
      </c>
      <c r="G708" s="115">
        <v>0.45</v>
      </c>
      <c r="H708" s="10">
        <f t="shared" si="65"/>
        <v>0.43366500000000008</v>
      </c>
    </row>
    <row r="709" spans="2:8">
      <c r="B709" s="4" t="s">
        <v>17</v>
      </c>
      <c r="C709" s="115" t="s">
        <v>224</v>
      </c>
      <c r="D709" s="115" t="s">
        <v>83</v>
      </c>
      <c r="E709" s="115">
        <v>2.6</v>
      </c>
      <c r="F709" s="115">
        <v>0.23</v>
      </c>
      <c r="G709" s="115">
        <v>0.45</v>
      </c>
      <c r="H709" s="10">
        <f t="shared" si="65"/>
        <v>0.26910000000000001</v>
      </c>
    </row>
    <row r="710" spans="2:8">
      <c r="B710" s="4" t="s">
        <v>18</v>
      </c>
      <c r="C710" s="115" t="s">
        <v>83</v>
      </c>
      <c r="D710" s="115" t="s">
        <v>166</v>
      </c>
      <c r="E710" s="115">
        <v>3.96</v>
      </c>
      <c r="F710" s="115">
        <v>0.23</v>
      </c>
      <c r="G710" s="115">
        <v>0.45</v>
      </c>
      <c r="H710" s="10">
        <f t="shared" si="65"/>
        <v>0.40986000000000006</v>
      </c>
    </row>
    <row r="711" spans="2:8">
      <c r="B711" s="4" t="s">
        <v>19</v>
      </c>
      <c r="C711" s="115" t="s">
        <v>240</v>
      </c>
      <c r="D711" s="115" t="s">
        <v>222</v>
      </c>
      <c r="E711" s="115">
        <v>1.2749999999999999</v>
      </c>
      <c r="F711" s="115">
        <v>0.23</v>
      </c>
      <c r="G711" s="115">
        <v>0.45</v>
      </c>
      <c r="H711" s="10">
        <f t="shared" si="65"/>
        <v>0.13196250000000001</v>
      </c>
    </row>
    <row r="712" spans="2:8">
      <c r="B712" s="4" t="s">
        <v>20</v>
      </c>
      <c r="C712" s="115" t="s">
        <v>222</v>
      </c>
      <c r="D712" s="115" t="s">
        <v>227</v>
      </c>
      <c r="E712" s="115">
        <v>3</v>
      </c>
      <c r="F712" s="115">
        <v>0.23</v>
      </c>
      <c r="G712" s="115">
        <v>0.45</v>
      </c>
      <c r="H712" s="10">
        <f t="shared" si="65"/>
        <v>0.3105</v>
      </c>
    </row>
    <row r="713" spans="2:8">
      <c r="B713" s="4" t="s">
        <v>21</v>
      </c>
      <c r="C713" s="115" t="s">
        <v>154</v>
      </c>
      <c r="D713" s="115" t="s">
        <v>219</v>
      </c>
      <c r="E713" s="115">
        <v>1.59</v>
      </c>
      <c r="F713" s="115">
        <v>0.23</v>
      </c>
      <c r="G713" s="115">
        <v>0.45</v>
      </c>
      <c r="H713" s="10">
        <f t="shared" si="65"/>
        <v>0.16456500000000002</v>
      </c>
    </row>
    <row r="714" spans="2:8">
      <c r="B714" s="4" t="s">
        <v>22</v>
      </c>
      <c r="C714" s="115" t="s">
        <v>225</v>
      </c>
      <c r="D714" s="115" t="s">
        <v>226</v>
      </c>
      <c r="E714" s="115">
        <v>2.6</v>
      </c>
      <c r="F714" s="115">
        <v>0.23</v>
      </c>
      <c r="G714" s="115">
        <v>0.45</v>
      </c>
      <c r="H714" s="10">
        <f t="shared" si="65"/>
        <v>0.26910000000000001</v>
      </c>
    </row>
    <row r="715" spans="2:8">
      <c r="B715" s="4" t="s">
        <v>23</v>
      </c>
      <c r="C715" s="115" t="s">
        <v>226</v>
      </c>
      <c r="D715" s="115" t="s">
        <v>137</v>
      </c>
      <c r="E715" s="115">
        <v>3.96</v>
      </c>
      <c r="F715" s="115">
        <v>0.23</v>
      </c>
      <c r="G715" s="115">
        <v>0.45</v>
      </c>
      <c r="H715" s="10">
        <f t="shared" si="65"/>
        <v>0.40986000000000006</v>
      </c>
    </row>
    <row r="716" spans="2:8">
      <c r="B716" s="4" t="s">
        <v>29</v>
      </c>
      <c r="C716" s="115" t="s">
        <v>62</v>
      </c>
      <c r="D716" s="115" t="s">
        <v>130</v>
      </c>
      <c r="E716" s="115">
        <v>1.59</v>
      </c>
      <c r="F716" s="115">
        <v>0.23</v>
      </c>
      <c r="G716" s="115">
        <v>0.45</v>
      </c>
      <c r="H716" s="10">
        <f t="shared" si="65"/>
        <v>0.16456500000000002</v>
      </c>
    </row>
    <row r="717" spans="2:8">
      <c r="B717" s="4" t="s">
        <v>30</v>
      </c>
      <c r="C717" s="115" t="s">
        <v>138</v>
      </c>
      <c r="D717" s="115" t="s">
        <v>139</v>
      </c>
      <c r="E717" s="115">
        <v>1.2749999999999999</v>
      </c>
      <c r="F717" s="115">
        <v>0.23</v>
      </c>
      <c r="G717" s="115">
        <v>0.45</v>
      </c>
      <c r="H717" s="10">
        <f t="shared" si="65"/>
        <v>0.13196250000000001</v>
      </c>
    </row>
    <row r="718" spans="2:8">
      <c r="B718" s="4" t="s">
        <v>31</v>
      </c>
      <c r="C718" s="115" t="s">
        <v>139</v>
      </c>
      <c r="D718" s="115" t="s">
        <v>228</v>
      </c>
      <c r="E718" s="115">
        <v>3</v>
      </c>
      <c r="F718" s="115">
        <v>0.23</v>
      </c>
      <c r="G718" s="115">
        <v>0.45</v>
      </c>
      <c r="H718" s="10">
        <f t="shared" si="65"/>
        <v>0.3105</v>
      </c>
    </row>
    <row r="719" spans="2:8">
      <c r="B719" s="4" t="s">
        <v>32</v>
      </c>
      <c r="C719" s="115" t="s">
        <v>221</v>
      </c>
      <c r="D719" s="115" t="s">
        <v>42</v>
      </c>
      <c r="E719" s="115">
        <v>4.1900000000000004</v>
      </c>
      <c r="F719" s="115">
        <v>0.23</v>
      </c>
      <c r="G719" s="115">
        <v>0.45</v>
      </c>
      <c r="H719" s="10">
        <f t="shared" si="65"/>
        <v>0.43366500000000008</v>
      </c>
    </row>
    <row r="720" spans="2:8">
      <c r="B720" s="4" t="s">
        <v>33</v>
      </c>
      <c r="C720" s="115" t="s">
        <v>42</v>
      </c>
      <c r="D720" s="115" t="s">
        <v>141</v>
      </c>
      <c r="E720" s="115">
        <v>2.6</v>
      </c>
      <c r="F720" s="115">
        <v>0.23</v>
      </c>
      <c r="G720" s="115">
        <v>0.45</v>
      </c>
      <c r="H720" s="10">
        <f t="shared" si="65"/>
        <v>0.26910000000000001</v>
      </c>
    </row>
    <row r="721" spans="1:9">
      <c r="B721" s="4" t="s">
        <v>34</v>
      </c>
      <c r="C721" s="115" t="s">
        <v>141</v>
      </c>
      <c r="D721" s="115" t="s">
        <v>43</v>
      </c>
      <c r="E721" s="115">
        <v>3.96</v>
      </c>
      <c r="F721" s="115">
        <v>0.23</v>
      </c>
      <c r="G721" s="115">
        <v>0.45</v>
      </c>
      <c r="H721" s="10">
        <f t="shared" si="65"/>
        <v>0.40986000000000006</v>
      </c>
    </row>
    <row r="722" spans="1:9">
      <c r="B722" s="4" t="s">
        <v>35</v>
      </c>
      <c r="C722" s="115" t="s">
        <v>155</v>
      </c>
      <c r="D722" s="115" t="s">
        <v>131</v>
      </c>
      <c r="E722" s="115">
        <v>4.1900000000000004</v>
      </c>
      <c r="F722" s="115">
        <v>0.23</v>
      </c>
      <c r="G722" s="115">
        <v>0.45</v>
      </c>
      <c r="H722" s="10">
        <f t="shared" si="65"/>
        <v>0.43366500000000008</v>
      </c>
    </row>
    <row r="723" spans="1:9">
      <c r="B723" s="4" t="s">
        <v>36</v>
      </c>
      <c r="C723" s="115" t="s">
        <v>131</v>
      </c>
      <c r="D723" s="115" t="s">
        <v>142</v>
      </c>
      <c r="E723" s="115">
        <v>2.6</v>
      </c>
      <c r="F723" s="115">
        <v>0.23</v>
      </c>
      <c r="G723" s="115">
        <v>0.45</v>
      </c>
      <c r="H723" s="10">
        <f t="shared" si="65"/>
        <v>0.26910000000000001</v>
      </c>
    </row>
    <row r="724" spans="1:9">
      <c r="B724" s="4" t="s">
        <v>37</v>
      </c>
      <c r="C724" s="115" t="s">
        <v>142</v>
      </c>
      <c r="D724" s="115" t="s">
        <v>504</v>
      </c>
      <c r="E724" s="115">
        <v>1.41</v>
      </c>
      <c r="F724" s="115">
        <v>0.23</v>
      </c>
      <c r="G724" s="115">
        <v>0.45</v>
      </c>
      <c r="H724" s="10">
        <f t="shared" ref="H724:H725" si="67">+G724*F724*E724</f>
        <v>0.14593500000000001</v>
      </c>
    </row>
    <row r="725" spans="1:9">
      <c r="B725" s="4" t="s">
        <v>38</v>
      </c>
      <c r="C725" s="115" t="s">
        <v>504</v>
      </c>
      <c r="D725" s="115" t="s">
        <v>44</v>
      </c>
      <c r="E725" s="115">
        <v>2.1</v>
      </c>
      <c r="F725" s="115">
        <v>0.23</v>
      </c>
      <c r="G725" s="115">
        <v>0.45</v>
      </c>
      <c r="H725" s="10">
        <f t="shared" si="67"/>
        <v>0.21735000000000002</v>
      </c>
      <c r="I725" s="9">
        <f>SUM(H684:H725)</f>
        <v>14.976449999999998</v>
      </c>
    </row>
    <row r="726" spans="1:9">
      <c r="B726" s="4"/>
      <c r="C726" s="115"/>
      <c r="D726" s="115"/>
      <c r="E726" s="115"/>
      <c r="H726" s="10"/>
    </row>
    <row r="727" spans="1:9">
      <c r="C727" s="116" t="s">
        <v>552</v>
      </c>
      <c r="D727" s="1"/>
      <c r="E727" s="1"/>
      <c r="F727" s="1"/>
      <c r="H727" s="9">
        <f>I725+I679+I672</f>
        <v>66.755356666666671</v>
      </c>
    </row>
    <row r="728" spans="1:9">
      <c r="B728" s="115"/>
      <c r="C728" t="s">
        <v>693</v>
      </c>
      <c r="H728" s="10">
        <f>+H727*0.1</f>
        <v>6.6755356666666676</v>
      </c>
    </row>
    <row r="729" spans="1:9">
      <c r="B729" s="115"/>
      <c r="C729" s="97" t="s">
        <v>551</v>
      </c>
      <c r="H729" s="9">
        <f>SUM(H727:H728)</f>
        <v>73.430892333333333</v>
      </c>
    </row>
    <row r="730" spans="1:9">
      <c r="B730" s="115"/>
      <c r="C730" s="97"/>
      <c r="H730" s="9"/>
    </row>
    <row r="731" spans="1:9">
      <c r="A731" s="219" t="s">
        <v>366</v>
      </c>
      <c r="B731" s="118"/>
      <c r="C731" s="6" t="s">
        <v>165</v>
      </c>
    </row>
    <row r="732" spans="1:9">
      <c r="A732" s="219"/>
      <c r="B732" s="98" t="s">
        <v>24</v>
      </c>
      <c r="C732" s="6"/>
    </row>
    <row r="733" spans="1:9">
      <c r="B733" s="98" t="s">
        <v>25</v>
      </c>
      <c r="C733" s="409" t="s">
        <v>26</v>
      </c>
      <c r="D733" s="409"/>
      <c r="E733" s="92" t="s">
        <v>7</v>
      </c>
      <c r="F733" s="92" t="s">
        <v>8</v>
      </c>
      <c r="G733" s="126" t="s">
        <v>46</v>
      </c>
      <c r="H733" s="92" t="s">
        <v>122</v>
      </c>
    </row>
    <row r="734" spans="1:9">
      <c r="B734" s="4" t="s">
        <v>9</v>
      </c>
      <c r="C734" s="115" t="s">
        <v>220</v>
      </c>
      <c r="D734" s="115" t="s">
        <v>132</v>
      </c>
      <c r="E734" s="115">
        <v>5.86</v>
      </c>
      <c r="F734" s="93">
        <v>0.23</v>
      </c>
      <c r="G734" s="115">
        <v>0.6</v>
      </c>
      <c r="H734" s="10">
        <f t="shared" ref="H734:H757" si="68">+G734*F734*E734</f>
        <v>0.80868000000000007</v>
      </c>
    </row>
    <row r="735" spans="1:9">
      <c r="B735" s="4" t="s">
        <v>11</v>
      </c>
      <c r="C735" s="115" t="s">
        <v>132</v>
      </c>
      <c r="D735" s="115" t="s">
        <v>240</v>
      </c>
      <c r="E735" s="115">
        <v>1.4950000000000001</v>
      </c>
      <c r="F735" s="93">
        <v>0.23</v>
      </c>
      <c r="G735" s="115">
        <v>0.6</v>
      </c>
      <c r="H735" s="10">
        <f t="shared" si="68"/>
        <v>0.20631000000000002</v>
      </c>
    </row>
    <row r="736" spans="1:9">
      <c r="B736" s="4" t="s">
        <v>13</v>
      </c>
      <c r="C736" s="115" t="s">
        <v>138</v>
      </c>
      <c r="D736" s="115" t="s">
        <v>221</v>
      </c>
      <c r="E736" s="115">
        <v>1.4950000000000001</v>
      </c>
      <c r="F736" s="93">
        <v>0.23</v>
      </c>
      <c r="G736" s="115">
        <v>0.6</v>
      </c>
      <c r="H736" s="10">
        <f t="shared" si="68"/>
        <v>0.20631000000000002</v>
      </c>
    </row>
    <row r="737" spans="2:8">
      <c r="B737" s="4" t="s">
        <v>15</v>
      </c>
      <c r="C737" s="115" t="s">
        <v>221</v>
      </c>
      <c r="D737" s="115" t="s">
        <v>155</v>
      </c>
      <c r="E737" s="115">
        <v>5.86</v>
      </c>
      <c r="F737" s="93">
        <v>0.23</v>
      </c>
      <c r="G737" s="115">
        <v>0.6</v>
      </c>
      <c r="H737" s="10">
        <f t="shared" si="68"/>
        <v>0.80868000000000007</v>
      </c>
    </row>
    <row r="738" spans="2:8">
      <c r="B738" s="4" t="s">
        <v>16</v>
      </c>
      <c r="C738" s="115" t="s">
        <v>136</v>
      </c>
      <c r="D738" s="115" t="s">
        <v>222</v>
      </c>
      <c r="E738" s="115">
        <v>1.4950000000000001</v>
      </c>
      <c r="F738" s="93">
        <v>0.23</v>
      </c>
      <c r="G738" s="115">
        <v>0.6</v>
      </c>
      <c r="H738" s="10">
        <f t="shared" si="68"/>
        <v>0.20631000000000002</v>
      </c>
    </row>
    <row r="739" spans="2:8">
      <c r="B739" s="4" t="s">
        <v>17</v>
      </c>
      <c r="C739" s="115" t="s">
        <v>139</v>
      </c>
      <c r="D739" s="115" t="s">
        <v>140</v>
      </c>
      <c r="E739" s="115">
        <v>1.4950000000000001</v>
      </c>
      <c r="F739" s="93">
        <v>0.23</v>
      </c>
      <c r="G739" s="115">
        <v>0.6</v>
      </c>
      <c r="H739" s="10">
        <f t="shared" si="68"/>
        <v>0.20631000000000002</v>
      </c>
    </row>
    <row r="740" spans="2:8">
      <c r="B740" s="4" t="s">
        <v>18</v>
      </c>
      <c r="C740" s="115" t="s">
        <v>223</v>
      </c>
      <c r="D740" s="115" t="s">
        <v>224</v>
      </c>
      <c r="E740" s="115">
        <v>5.86</v>
      </c>
      <c r="F740" s="93">
        <v>0.23</v>
      </c>
      <c r="G740" s="115">
        <v>0.6</v>
      </c>
      <c r="H740" s="10">
        <f t="shared" si="68"/>
        <v>0.80868000000000007</v>
      </c>
    </row>
    <row r="741" spans="2:8">
      <c r="B741" s="4" t="s">
        <v>19</v>
      </c>
      <c r="C741" s="115" t="s">
        <v>224</v>
      </c>
      <c r="D741" s="115" t="s">
        <v>225</v>
      </c>
      <c r="E741" s="115">
        <v>4.4649999999999999</v>
      </c>
      <c r="F741" s="93">
        <v>0.23</v>
      </c>
      <c r="G741" s="115">
        <v>0.6</v>
      </c>
      <c r="H741" s="10">
        <f t="shared" si="68"/>
        <v>0.61617</v>
      </c>
    </row>
    <row r="742" spans="2:8">
      <c r="B742" s="4" t="s">
        <v>20</v>
      </c>
      <c r="C742" s="115" t="s">
        <v>225</v>
      </c>
      <c r="D742" s="115" t="s">
        <v>42</v>
      </c>
      <c r="E742" s="115">
        <v>4.4649999999999999</v>
      </c>
      <c r="F742" s="93">
        <v>0.23</v>
      </c>
      <c r="G742" s="115">
        <v>0.6</v>
      </c>
      <c r="H742" s="10">
        <f t="shared" si="68"/>
        <v>0.61617</v>
      </c>
    </row>
    <row r="743" spans="2:8">
      <c r="B743" s="4" t="s">
        <v>21</v>
      </c>
      <c r="C743" s="115" t="s">
        <v>42</v>
      </c>
      <c r="D743" s="115" t="s">
        <v>131</v>
      </c>
      <c r="E743" s="115">
        <v>5.86</v>
      </c>
      <c r="F743" s="93">
        <v>0.23</v>
      </c>
      <c r="G743" s="115">
        <v>0.6</v>
      </c>
      <c r="H743" s="10">
        <f t="shared" si="68"/>
        <v>0.80868000000000007</v>
      </c>
    </row>
    <row r="744" spans="2:8">
      <c r="B744" s="4" t="s">
        <v>22</v>
      </c>
      <c r="C744" s="115" t="s">
        <v>27</v>
      </c>
      <c r="D744" s="115" t="s">
        <v>83</v>
      </c>
      <c r="E744" s="115">
        <v>5.86</v>
      </c>
      <c r="F744" s="93">
        <v>0.23</v>
      </c>
      <c r="G744" s="115">
        <v>0.6</v>
      </c>
      <c r="H744" s="10">
        <f t="shared" si="68"/>
        <v>0.80868000000000007</v>
      </c>
    </row>
    <row r="745" spans="2:8">
      <c r="B745" s="4" t="s">
        <v>23</v>
      </c>
      <c r="C745" s="115" t="s">
        <v>83</v>
      </c>
      <c r="D745" s="115" t="s">
        <v>226</v>
      </c>
      <c r="E745" s="115">
        <v>4.4649999999999999</v>
      </c>
      <c r="F745" s="93">
        <v>0.23</v>
      </c>
      <c r="G745" s="115">
        <v>0.6</v>
      </c>
      <c r="H745" s="10">
        <f t="shared" si="68"/>
        <v>0.61617</v>
      </c>
    </row>
    <row r="746" spans="2:8">
      <c r="B746" s="4" t="s">
        <v>29</v>
      </c>
      <c r="C746" s="115" t="s">
        <v>226</v>
      </c>
      <c r="D746" s="115" t="s">
        <v>141</v>
      </c>
      <c r="E746" s="115">
        <v>4.4649999999999999</v>
      </c>
      <c r="F746" s="93">
        <v>0.23</v>
      </c>
      <c r="G746" s="115">
        <v>0.6</v>
      </c>
      <c r="H746" s="10">
        <f t="shared" si="68"/>
        <v>0.61617</v>
      </c>
    </row>
    <row r="747" spans="2:8">
      <c r="B747" s="4" t="s">
        <v>30</v>
      </c>
      <c r="C747" s="115" t="s">
        <v>141</v>
      </c>
      <c r="D747" s="115" t="s">
        <v>142</v>
      </c>
      <c r="E747" s="115">
        <v>5.86</v>
      </c>
      <c r="F747" s="93">
        <v>0.23</v>
      </c>
      <c r="G747" s="115">
        <v>0.6</v>
      </c>
      <c r="H747" s="10">
        <f t="shared" si="68"/>
        <v>0.80868000000000007</v>
      </c>
    </row>
    <row r="748" spans="2:8">
      <c r="B748" s="4" t="s">
        <v>31</v>
      </c>
      <c r="C748" s="115" t="s">
        <v>153</v>
      </c>
      <c r="D748" s="115" t="s">
        <v>166</v>
      </c>
      <c r="E748" s="115">
        <v>5.86</v>
      </c>
      <c r="F748" s="93">
        <v>0.23</v>
      </c>
      <c r="G748" s="115">
        <v>0.6</v>
      </c>
      <c r="H748" s="10">
        <f t="shared" si="68"/>
        <v>0.80868000000000007</v>
      </c>
    </row>
    <row r="749" spans="2:8">
      <c r="B749" s="4" t="s">
        <v>32</v>
      </c>
      <c r="C749" s="115" t="s">
        <v>166</v>
      </c>
      <c r="D749" s="115" t="s">
        <v>137</v>
      </c>
      <c r="E749" s="115">
        <v>4.4649999999999999</v>
      </c>
      <c r="F749" s="93">
        <v>0.23</v>
      </c>
      <c r="G749" s="115">
        <v>0.6</v>
      </c>
      <c r="H749" s="10">
        <f t="shared" si="68"/>
        <v>0.61617</v>
      </c>
    </row>
    <row r="750" spans="2:8">
      <c r="B750" s="4" t="s">
        <v>33</v>
      </c>
      <c r="C750" s="115" t="s">
        <v>137</v>
      </c>
      <c r="D750" s="115" t="s">
        <v>43</v>
      </c>
      <c r="E750" s="115">
        <v>4.4649999999999999</v>
      </c>
      <c r="F750" s="93">
        <v>0.23</v>
      </c>
      <c r="G750" s="115">
        <v>0.6</v>
      </c>
      <c r="H750" s="10">
        <f t="shared" si="68"/>
        <v>0.61617</v>
      </c>
    </row>
    <row r="751" spans="2:8">
      <c r="B751" s="4" t="s">
        <v>34</v>
      </c>
      <c r="C751" s="115" t="s">
        <v>43</v>
      </c>
      <c r="D751" s="115" t="s">
        <v>44</v>
      </c>
      <c r="E751" s="115">
        <v>5.86</v>
      </c>
      <c r="F751" s="93">
        <v>0.23</v>
      </c>
      <c r="G751" s="115">
        <v>0.6</v>
      </c>
      <c r="H751" s="10">
        <f t="shared" si="68"/>
        <v>0.80868000000000007</v>
      </c>
    </row>
    <row r="752" spans="2:8">
      <c r="B752" s="4" t="s">
        <v>35</v>
      </c>
      <c r="C752" s="115" t="s">
        <v>219</v>
      </c>
      <c r="D752" s="115" t="s">
        <v>130</v>
      </c>
      <c r="E752" s="115">
        <v>4.66</v>
      </c>
      <c r="F752" s="93">
        <v>0.23</v>
      </c>
      <c r="G752" s="115">
        <v>0.4</v>
      </c>
      <c r="H752" s="10">
        <f t="shared" si="68"/>
        <v>0.42872000000000005</v>
      </c>
    </row>
    <row r="753" spans="2:8">
      <c r="B753" s="126" t="s">
        <v>45</v>
      </c>
      <c r="C753" s="115"/>
      <c r="D753" s="115"/>
      <c r="E753" s="115"/>
      <c r="F753" s="93"/>
      <c r="H753" s="10"/>
    </row>
    <row r="754" spans="2:8">
      <c r="B754" s="4" t="s">
        <v>9</v>
      </c>
      <c r="C754" s="115" t="s">
        <v>220</v>
      </c>
      <c r="D754" s="115" t="s">
        <v>223</v>
      </c>
      <c r="E754" s="115">
        <v>4.1900000000000004</v>
      </c>
      <c r="F754" s="93">
        <v>0.23</v>
      </c>
      <c r="G754" s="115">
        <v>0.6</v>
      </c>
      <c r="H754" s="10">
        <f t="shared" ref="H754" si="69">+G754*F754*E754</f>
        <v>0.57822000000000007</v>
      </c>
    </row>
    <row r="755" spans="2:8">
      <c r="B755" s="4" t="s">
        <v>11</v>
      </c>
      <c r="C755" s="115" t="s">
        <v>223</v>
      </c>
      <c r="D755" s="115" t="s">
        <v>27</v>
      </c>
      <c r="E755" s="115">
        <v>2.6</v>
      </c>
      <c r="F755" s="115">
        <v>0.23</v>
      </c>
      <c r="G755" s="115">
        <v>0.6</v>
      </c>
      <c r="H755" s="10">
        <f t="shared" si="68"/>
        <v>0.35880000000000006</v>
      </c>
    </row>
    <row r="756" spans="2:8">
      <c r="B756" s="4" t="s">
        <v>13</v>
      </c>
      <c r="C756" s="115" t="s">
        <v>27</v>
      </c>
      <c r="D756" s="115" t="s">
        <v>500</v>
      </c>
      <c r="E756" s="115">
        <v>1.41</v>
      </c>
      <c r="F756" s="115">
        <v>0.23</v>
      </c>
      <c r="G756" s="115">
        <v>0.6</v>
      </c>
      <c r="H756" s="10">
        <f t="shared" si="68"/>
        <v>0.19458</v>
      </c>
    </row>
    <row r="757" spans="2:8">
      <c r="B757" s="4" t="s">
        <v>15</v>
      </c>
      <c r="C757" s="115" t="s">
        <v>500</v>
      </c>
      <c r="D757" s="115" t="s">
        <v>153</v>
      </c>
      <c r="E757" s="115">
        <v>2.1</v>
      </c>
      <c r="F757" s="115">
        <v>0.23</v>
      </c>
      <c r="G757" s="115">
        <v>0.6</v>
      </c>
      <c r="H757" s="10">
        <f t="shared" si="68"/>
        <v>0.28980000000000006</v>
      </c>
    </row>
    <row r="758" spans="2:8">
      <c r="B758" s="4" t="s">
        <v>16</v>
      </c>
      <c r="C758" s="115" t="s">
        <v>132</v>
      </c>
      <c r="D758" s="115" t="s">
        <v>224</v>
      </c>
      <c r="E758" s="115">
        <v>4.1900000000000004</v>
      </c>
      <c r="F758" s="115">
        <v>0.23</v>
      </c>
      <c r="G758" s="115">
        <v>0.6</v>
      </c>
      <c r="H758" s="10">
        <f t="shared" ref="H758:H775" si="70">+G758*F758*E758</f>
        <v>0.57822000000000007</v>
      </c>
    </row>
    <row r="759" spans="2:8">
      <c r="B759" s="4" t="s">
        <v>17</v>
      </c>
      <c r="C759" s="115" t="s">
        <v>224</v>
      </c>
      <c r="D759" s="115" t="s">
        <v>83</v>
      </c>
      <c r="E759" s="115">
        <v>2.6</v>
      </c>
      <c r="F759" s="115">
        <v>0.23</v>
      </c>
      <c r="G759" s="115">
        <v>0.6</v>
      </c>
      <c r="H759" s="10">
        <f t="shared" si="70"/>
        <v>0.35880000000000006</v>
      </c>
    </row>
    <row r="760" spans="2:8">
      <c r="B760" s="4" t="s">
        <v>18</v>
      </c>
      <c r="C760" s="115" t="s">
        <v>83</v>
      </c>
      <c r="D760" s="115" t="s">
        <v>166</v>
      </c>
      <c r="E760" s="115">
        <v>3.96</v>
      </c>
      <c r="F760" s="115">
        <v>0.23</v>
      </c>
      <c r="G760" s="115">
        <v>0.6</v>
      </c>
      <c r="H760" s="10">
        <f t="shared" si="70"/>
        <v>0.54648000000000008</v>
      </c>
    </row>
    <row r="761" spans="2:8">
      <c r="B761" s="4" t="s">
        <v>19</v>
      </c>
      <c r="C761" s="115" t="s">
        <v>240</v>
      </c>
      <c r="D761" s="115" t="s">
        <v>222</v>
      </c>
      <c r="E761" s="115">
        <v>1.2749999999999999</v>
      </c>
      <c r="F761" s="115">
        <v>0.23</v>
      </c>
      <c r="G761" s="115">
        <v>0.6</v>
      </c>
      <c r="H761" s="10">
        <f t="shared" si="70"/>
        <v>0.17595</v>
      </c>
    </row>
    <row r="762" spans="2:8">
      <c r="B762" s="4" t="s">
        <v>20</v>
      </c>
      <c r="C762" s="115" t="s">
        <v>222</v>
      </c>
      <c r="D762" s="115" t="s">
        <v>227</v>
      </c>
      <c r="E762" s="115">
        <v>3</v>
      </c>
      <c r="F762" s="115">
        <v>0.23</v>
      </c>
      <c r="G762" s="115">
        <v>0.6</v>
      </c>
      <c r="H762" s="10">
        <f t="shared" si="70"/>
        <v>0.41400000000000003</v>
      </c>
    </row>
    <row r="763" spans="2:8">
      <c r="B763" s="4" t="s">
        <v>21</v>
      </c>
      <c r="C763" s="115" t="s">
        <v>154</v>
      </c>
      <c r="D763" s="115" t="s">
        <v>219</v>
      </c>
      <c r="E763" s="115">
        <v>1.59</v>
      </c>
      <c r="F763" s="115">
        <v>0.23</v>
      </c>
      <c r="G763" s="115">
        <v>0.6</v>
      </c>
      <c r="H763" s="10">
        <f t="shared" si="70"/>
        <v>0.21942000000000003</v>
      </c>
    </row>
    <row r="764" spans="2:8">
      <c r="B764" s="4" t="s">
        <v>22</v>
      </c>
      <c r="C764" s="115" t="s">
        <v>225</v>
      </c>
      <c r="D764" s="115" t="s">
        <v>226</v>
      </c>
      <c r="E764" s="115">
        <v>2.6</v>
      </c>
      <c r="F764" s="115">
        <v>0.23</v>
      </c>
      <c r="G764" s="115">
        <v>0.6</v>
      </c>
      <c r="H764" s="10">
        <f t="shared" si="70"/>
        <v>0.35880000000000006</v>
      </c>
    </row>
    <row r="765" spans="2:8">
      <c r="B765" s="4" t="s">
        <v>23</v>
      </c>
      <c r="C765" s="115" t="s">
        <v>226</v>
      </c>
      <c r="D765" s="115" t="s">
        <v>137</v>
      </c>
      <c r="E765" s="115">
        <v>3.96</v>
      </c>
      <c r="F765" s="115">
        <v>0.23</v>
      </c>
      <c r="G765" s="115">
        <v>0.6</v>
      </c>
      <c r="H765" s="10">
        <f t="shared" si="70"/>
        <v>0.54648000000000008</v>
      </c>
    </row>
    <row r="766" spans="2:8">
      <c r="B766" s="4" t="s">
        <v>29</v>
      </c>
      <c r="C766" s="115" t="s">
        <v>62</v>
      </c>
      <c r="D766" s="115" t="s">
        <v>130</v>
      </c>
      <c r="E766" s="115">
        <v>1.59</v>
      </c>
      <c r="F766" s="115">
        <v>0.23</v>
      </c>
      <c r="G766" s="115">
        <v>0.6</v>
      </c>
      <c r="H766" s="10">
        <f t="shared" si="70"/>
        <v>0.21942000000000003</v>
      </c>
    </row>
    <row r="767" spans="2:8">
      <c r="B767" s="4" t="s">
        <v>30</v>
      </c>
      <c r="C767" s="115" t="s">
        <v>138</v>
      </c>
      <c r="D767" s="115" t="s">
        <v>139</v>
      </c>
      <c r="E767" s="115">
        <v>1.2749999999999999</v>
      </c>
      <c r="F767" s="115">
        <v>0.23</v>
      </c>
      <c r="G767" s="115">
        <v>0.6</v>
      </c>
      <c r="H767" s="10">
        <f t="shared" si="70"/>
        <v>0.17595</v>
      </c>
    </row>
    <row r="768" spans="2:8">
      <c r="B768" s="4" t="s">
        <v>31</v>
      </c>
      <c r="C768" s="115" t="s">
        <v>139</v>
      </c>
      <c r="D768" s="115" t="s">
        <v>228</v>
      </c>
      <c r="E768" s="115">
        <v>3</v>
      </c>
      <c r="F768" s="115">
        <v>0.23</v>
      </c>
      <c r="G768" s="115">
        <v>0.6</v>
      </c>
      <c r="H768" s="10">
        <f t="shared" si="70"/>
        <v>0.41400000000000003</v>
      </c>
    </row>
    <row r="769" spans="2:8">
      <c r="B769" s="4" t="s">
        <v>32</v>
      </c>
      <c r="C769" s="115" t="s">
        <v>221</v>
      </c>
      <c r="D769" s="115" t="s">
        <v>42</v>
      </c>
      <c r="E769" s="115">
        <v>4.1900000000000004</v>
      </c>
      <c r="F769" s="115">
        <v>0.23</v>
      </c>
      <c r="G769" s="115">
        <v>0.6</v>
      </c>
      <c r="H769" s="10">
        <f t="shared" si="70"/>
        <v>0.57822000000000007</v>
      </c>
    </row>
    <row r="770" spans="2:8">
      <c r="B770" s="4" t="s">
        <v>33</v>
      </c>
      <c r="C770" s="115" t="s">
        <v>42</v>
      </c>
      <c r="D770" s="115" t="s">
        <v>141</v>
      </c>
      <c r="E770" s="115">
        <v>2.6</v>
      </c>
      <c r="F770" s="115">
        <v>0.23</v>
      </c>
      <c r="G770" s="115">
        <v>0.6</v>
      </c>
      <c r="H770" s="10">
        <f t="shared" si="70"/>
        <v>0.35880000000000006</v>
      </c>
    </row>
    <row r="771" spans="2:8">
      <c r="B771" s="4" t="s">
        <v>34</v>
      </c>
      <c r="C771" s="115" t="s">
        <v>141</v>
      </c>
      <c r="D771" s="115" t="s">
        <v>43</v>
      </c>
      <c r="E771" s="115">
        <v>3.96</v>
      </c>
      <c r="F771" s="115">
        <v>0.23</v>
      </c>
      <c r="G771" s="115">
        <v>0.6</v>
      </c>
      <c r="H771" s="10">
        <f t="shared" si="70"/>
        <v>0.54648000000000008</v>
      </c>
    </row>
    <row r="772" spans="2:8">
      <c r="B772" s="4" t="s">
        <v>35</v>
      </c>
      <c r="C772" s="115" t="s">
        <v>155</v>
      </c>
      <c r="D772" s="115" t="s">
        <v>131</v>
      </c>
      <c r="E772" s="115">
        <v>4.1900000000000004</v>
      </c>
      <c r="F772" s="115">
        <v>0.23</v>
      </c>
      <c r="G772" s="115">
        <v>0.6</v>
      </c>
      <c r="H772" s="10">
        <f t="shared" si="70"/>
        <v>0.57822000000000007</v>
      </c>
    </row>
    <row r="773" spans="2:8">
      <c r="B773" s="4" t="s">
        <v>36</v>
      </c>
      <c r="C773" s="115" t="s">
        <v>131</v>
      </c>
      <c r="D773" s="115" t="s">
        <v>142</v>
      </c>
      <c r="E773" s="115">
        <v>2.6</v>
      </c>
      <c r="F773" s="115">
        <v>0.23</v>
      </c>
      <c r="G773" s="115">
        <v>0.6</v>
      </c>
      <c r="H773" s="10">
        <f t="shared" si="70"/>
        <v>0.35880000000000006</v>
      </c>
    </row>
    <row r="774" spans="2:8">
      <c r="B774" s="4" t="s">
        <v>37</v>
      </c>
      <c r="C774" s="115" t="s">
        <v>142</v>
      </c>
      <c r="D774" s="115" t="s">
        <v>504</v>
      </c>
      <c r="E774" s="115">
        <v>1.41</v>
      </c>
      <c r="F774" s="115">
        <v>0.23</v>
      </c>
      <c r="G774" s="115">
        <v>0.6</v>
      </c>
      <c r="H774" s="10">
        <f t="shared" si="70"/>
        <v>0.19458</v>
      </c>
    </row>
    <row r="775" spans="2:8">
      <c r="B775" s="4" t="s">
        <v>38</v>
      </c>
      <c r="C775" s="115" t="s">
        <v>504</v>
      </c>
      <c r="D775" s="115" t="s">
        <v>44</v>
      </c>
      <c r="E775" s="115">
        <v>2.1</v>
      </c>
      <c r="F775" s="115">
        <v>0.23</v>
      </c>
      <c r="G775" s="115">
        <v>0.6</v>
      </c>
      <c r="H775" s="10">
        <f t="shared" si="70"/>
        <v>0.28980000000000006</v>
      </c>
    </row>
    <row r="776" spans="2:8">
      <c r="B776" s="4"/>
      <c r="C776" s="93"/>
      <c r="D776" s="93"/>
      <c r="E776" s="93"/>
      <c r="F776" s="93"/>
      <c r="H776" s="10"/>
    </row>
    <row r="777" spans="2:8">
      <c r="B777" s="99"/>
      <c r="C777" s="6" t="s">
        <v>148</v>
      </c>
    </row>
    <row r="778" spans="2:8">
      <c r="B778" s="98" t="s">
        <v>24</v>
      </c>
      <c r="C778" s="6"/>
    </row>
    <row r="779" spans="2:8">
      <c r="B779" s="98" t="s">
        <v>25</v>
      </c>
      <c r="C779" s="409" t="s">
        <v>26</v>
      </c>
      <c r="D779" s="409"/>
      <c r="E779" s="92" t="s">
        <v>7</v>
      </c>
      <c r="F779" s="92" t="s">
        <v>8</v>
      </c>
      <c r="G779" s="126" t="s">
        <v>46</v>
      </c>
      <c r="H779" s="92" t="s">
        <v>122</v>
      </c>
    </row>
    <row r="780" spans="2:8">
      <c r="B780" s="4" t="s">
        <v>9</v>
      </c>
      <c r="C780" s="115" t="s">
        <v>220</v>
      </c>
      <c r="D780" s="115" t="s">
        <v>132</v>
      </c>
      <c r="E780" s="115">
        <v>5.86</v>
      </c>
      <c r="F780" s="115">
        <v>0.23</v>
      </c>
      <c r="G780" s="115">
        <v>0.6</v>
      </c>
      <c r="H780" s="10">
        <f t="shared" ref="H780:H797" si="71">+G780*F780*E780</f>
        <v>0.80868000000000007</v>
      </c>
    </row>
    <row r="781" spans="2:8">
      <c r="B781" s="4" t="s">
        <v>11</v>
      </c>
      <c r="C781" s="115" t="s">
        <v>132</v>
      </c>
      <c r="D781" s="115" t="s">
        <v>240</v>
      </c>
      <c r="E781" s="115">
        <v>1.4950000000000001</v>
      </c>
      <c r="F781" s="115">
        <v>0.23</v>
      </c>
      <c r="G781" s="115">
        <v>0.6</v>
      </c>
      <c r="H781" s="10">
        <f t="shared" si="71"/>
        <v>0.20631000000000002</v>
      </c>
    </row>
    <row r="782" spans="2:8">
      <c r="B782" s="4" t="s">
        <v>13</v>
      </c>
      <c r="C782" s="115" t="s">
        <v>138</v>
      </c>
      <c r="D782" s="115" t="s">
        <v>221</v>
      </c>
      <c r="E782" s="115">
        <v>1.4950000000000001</v>
      </c>
      <c r="F782" s="115">
        <v>0.23</v>
      </c>
      <c r="G782" s="115">
        <v>0.6</v>
      </c>
      <c r="H782" s="10">
        <f t="shared" si="71"/>
        <v>0.20631000000000002</v>
      </c>
    </row>
    <row r="783" spans="2:8">
      <c r="B783" s="4" t="s">
        <v>15</v>
      </c>
      <c r="C783" s="115" t="s">
        <v>221</v>
      </c>
      <c r="D783" s="115" t="s">
        <v>155</v>
      </c>
      <c r="E783" s="115">
        <v>5.86</v>
      </c>
      <c r="F783" s="115">
        <v>0.23</v>
      </c>
      <c r="G783" s="115">
        <v>0.6</v>
      </c>
      <c r="H783" s="10">
        <f t="shared" si="71"/>
        <v>0.80868000000000007</v>
      </c>
    </row>
    <row r="784" spans="2:8">
      <c r="B784" s="4" t="s">
        <v>16</v>
      </c>
      <c r="C784" s="115" t="s">
        <v>136</v>
      </c>
      <c r="D784" s="115" t="s">
        <v>222</v>
      </c>
      <c r="E784" s="115">
        <v>1.4950000000000001</v>
      </c>
      <c r="F784" s="115">
        <v>0.23</v>
      </c>
      <c r="G784" s="115">
        <v>0.6</v>
      </c>
      <c r="H784" s="10">
        <f t="shared" si="71"/>
        <v>0.20631000000000002</v>
      </c>
    </row>
    <row r="785" spans="2:8">
      <c r="B785" s="4" t="s">
        <v>17</v>
      </c>
      <c r="C785" s="115" t="s">
        <v>139</v>
      </c>
      <c r="D785" s="115" t="s">
        <v>140</v>
      </c>
      <c r="E785" s="115">
        <v>1.4950000000000001</v>
      </c>
      <c r="F785" s="115">
        <v>0.23</v>
      </c>
      <c r="G785" s="115">
        <v>0.6</v>
      </c>
      <c r="H785" s="10">
        <f t="shared" si="71"/>
        <v>0.20631000000000002</v>
      </c>
    </row>
    <row r="786" spans="2:8">
      <c r="B786" s="4" t="s">
        <v>18</v>
      </c>
      <c r="C786" s="115" t="s">
        <v>223</v>
      </c>
      <c r="D786" s="115" t="s">
        <v>224</v>
      </c>
      <c r="E786" s="115">
        <v>5.86</v>
      </c>
      <c r="F786" s="115">
        <v>0.23</v>
      </c>
      <c r="G786" s="115">
        <v>0.6</v>
      </c>
      <c r="H786" s="10">
        <f t="shared" si="71"/>
        <v>0.80868000000000007</v>
      </c>
    </row>
    <row r="787" spans="2:8">
      <c r="B787" s="4" t="s">
        <v>19</v>
      </c>
      <c r="C787" s="115" t="s">
        <v>224</v>
      </c>
      <c r="D787" s="115" t="s">
        <v>225</v>
      </c>
      <c r="E787" s="115">
        <v>4.4649999999999999</v>
      </c>
      <c r="F787" s="115">
        <v>0.23</v>
      </c>
      <c r="G787" s="115">
        <v>0.6</v>
      </c>
      <c r="H787" s="10">
        <f t="shared" si="71"/>
        <v>0.61617</v>
      </c>
    </row>
    <row r="788" spans="2:8">
      <c r="B788" s="4" t="s">
        <v>20</v>
      </c>
      <c r="C788" s="115" t="s">
        <v>225</v>
      </c>
      <c r="D788" s="115" t="s">
        <v>42</v>
      </c>
      <c r="E788" s="115">
        <v>4.4649999999999999</v>
      </c>
      <c r="F788" s="115">
        <v>0.23</v>
      </c>
      <c r="G788" s="115">
        <v>0.6</v>
      </c>
      <c r="H788" s="10">
        <f t="shared" si="71"/>
        <v>0.61617</v>
      </c>
    </row>
    <row r="789" spans="2:8">
      <c r="B789" s="4" t="s">
        <v>21</v>
      </c>
      <c r="C789" s="115" t="s">
        <v>42</v>
      </c>
      <c r="D789" s="115" t="s">
        <v>131</v>
      </c>
      <c r="E789" s="115">
        <v>5.86</v>
      </c>
      <c r="F789" s="115">
        <v>0.23</v>
      </c>
      <c r="G789" s="115">
        <v>0.6</v>
      </c>
      <c r="H789" s="10">
        <f t="shared" si="71"/>
        <v>0.80868000000000007</v>
      </c>
    </row>
    <row r="790" spans="2:8">
      <c r="B790" s="4" t="s">
        <v>22</v>
      </c>
      <c r="C790" s="115" t="s">
        <v>27</v>
      </c>
      <c r="D790" s="115" t="s">
        <v>83</v>
      </c>
      <c r="E790" s="115">
        <v>5.86</v>
      </c>
      <c r="F790" s="115">
        <v>0.23</v>
      </c>
      <c r="G790" s="115">
        <v>0.6</v>
      </c>
      <c r="H790" s="10">
        <f t="shared" si="71"/>
        <v>0.80868000000000007</v>
      </c>
    </row>
    <row r="791" spans="2:8">
      <c r="B791" s="4" t="s">
        <v>23</v>
      </c>
      <c r="C791" s="115" t="s">
        <v>83</v>
      </c>
      <c r="D791" s="115" t="s">
        <v>226</v>
      </c>
      <c r="E791" s="115">
        <v>4.4649999999999999</v>
      </c>
      <c r="F791" s="115">
        <v>0.23</v>
      </c>
      <c r="G791" s="115">
        <v>0.6</v>
      </c>
      <c r="H791" s="10">
        <f t="shared" si="71"/>
        <v>0.61617</v>
      </c>
    </row>
    <row r="792" spans="2:8">
      <c r="B792" s="4" t="s">
        <v>29</v>
      </c>
      <c r="C792" s="115" t="s">
        <v>226</v>
      </c>
      <c r="D792" s="115" t="s">
        <v>141</v>
      </c>
      <c r="E792" s="115">
        <v>4.4649999999999999</v>
      </c>
      <c r="F792" s="115">
        <v>0.23</v>
      </c>
      <c r="G792" s="115">
        <v>0.6</v>
      </c>
      <c r="H792" s="10">
        <f t="shared" si="71"/>
        <v>0.61617</v>
      </c>
    </row>
    <row r="793" spans="2:8">
      <c r="B793" s="4" t="s">
        <v>30</v>
      </c>
      <c r="C793" s="115" t="s">
        <v>141</v>
      </c>
      <c r="D793" s="115" t="s">
        <v>142</v>
      </c>
      <c r="E793" s="115">
        <v>5.86</v>
      </c>
      <c r="F793" s="115">
        <v>0.23</v>
      </c>
      <c r="G793" s="115">
        <v>0.6</v>
      </c>
      <c r="H793" s="10">
        <f t="shared" si="71"/>
        <v>0.80868000000000007</v>
      </c>
    </row>
    <row r="794" spans="2:8">
      <c r="B794" s="4" t="s">
        <v>31</v>
      </c>
      <c r="C794" s="115" t="s">
        <v>153</v>
      </c>
      <c r="D794" s="115" t="s">
        <v>166</v>
      </c>
      <c r="E794" s="115">
        <v>5.86</v>
      </c>
      <c r="F794" s="115">
        <v>0.23</v>
      </c>
      <c r="G794" s="115">
        <v>0.6</v>
      </c>
      <c r="H794" s="10">
        <f t="shared" si="71"/>
        <v>0.80868000000000007</v>
      </c>
    </row>
    <row r="795" spans="2:8">
      <c r="B795" s="4" t="s">
        <v>32</v>
      </c>
      <c r="C795" s="115" t="s">
        <v>166</v>
      </c>
      <c r="D795" s="115" t="s">
        <v>137</v>
      </c>
      <c r="E795" s="115">
        <v>4.4649999999999999</v>
      </c>
      <c r="F795" s="115">
        <v>0.23</v>
      </c>
      <c r="G795" s="115">
        <v>0.6</v>
      </c>
      <c r="H795" s="10">
        <f t="shared" si="71"/>
        <v>0.61617</v>
      </c>
    </row>
    <row r="796" spans="2:8">
      <c r="B796" s="4" t="s">
        <v>33</v>
      </c>
      <c r="C796" s="115" t="s">
        <v>137</v>
      </c>
      <c r="D796" s="115" t="s">
        <v>43</v>
      </c>
      <c r="E796" s="115">
        <v>4.4649999999999999</v>
      </c>
      <c r="F796" s="115">
        <v>0.23</v>
      </c>
      <c r="G796" s="115">
        <v>0.6</v>
      </c>
      <c r="H796" s="10">
        <f t="shared" si="71"/>
        <v>0.61617</v>
      </c>
    </row>
    <row r="797" spans="2:8">
      <c r="B797" s="4" t="s">
        <v>34</v>
      </c>
      <c r="C797" s="115" t="s">
        <v>43</v>
      </c>
      <c r="D797" s="115" t="s">
        <v>44</v>
      </c>
      <c r="E797" s="115">
        <v>5.86</v>
      </c>
      <c r="F797" s="115">
        <v>0.23</v>
      </c>
      <c r="G797" s="115">
        <v>0.6</v>
      </c>
      <c r="H797" s="10">
        <f t="shared" si="71"/>
        <v>0.80868000000000007</v>
      </c>
    </row>
    <row r="798" spans="2:8">
      <c r="B798" s="126" t="s">
        <v>45</v>
      </c>
      <c r="C798" s="115"/>
      <c r="D798" s="115"/>
      <c r="E798" s="115"/>
      <c r="F798" s="115"/>
      <c r="H798" s="10"/>
    </row>
    <row r="799" spans="2:8">
      <c r="B799" s="4" t="s">
        <v>9</v>
      </c>
      <c r="C799" s="115" t="s">
        <v>220</v>
      </c>
      <c r="D799" s="115" t="s">
        <v>223</v>
      </c>
      <c r="E799" s="115">
        <v>4.1900000000000004</v>
      </c>
      <c r="F799" s="115">
        <v>0.23</v>
      </c>
      <c r="G799" s="115">
        <v>0.6</v>
      </c>
      <c r="H799" s="10">
        <f t="shared" ref="H799:H818" si="72">+G799*F799*E799</f>
        <v>0.57822000000000007</v>
      </c>
    </row>
    <row r="800" spans="2:8">
      <c r="B800" s="4" t="s">
        <v>11</v>
      </c>
      <c r="C800" s="115" t="s">
        <v>223</v>
      </c>
      <c r="D800" s="115" t="s">
        <v>27</v>
      </c>
      <c r="E800" s="115">
        <v>2.6</v>
      </c>
      <c r="F800" s="115">
        <v>0.23</v>
      </c>
      <c r="G800" s="115">
        <v>0.6</v>
      </c>
      <c r="H800" s="10">
        <f t="shared" si="72"/>
        <v>0.35880000000000006</v>
      </c>
    </row>
    <row r="801" spans="2:8">
      <c r="B801" s="4" t="s">
        <v>13</v>
      </c>
      <c r="C801" s="115" t="s">
        <v>27</v>
      </c>
      <c r="D801" s="115" t="s">
        <v>500</v>
      </c>
      <c r="E801" s="115">
        <v>1.41</v>
      </c>
      <c r="F801" s="115">
        <v>0.23</v>
      </c>
      <c r="G801" s="115">
        <v>0.6</v>
      </c>
      <c r="H801" s="10">
        <f t="shared" si="72"/>
        <v>0.19458</v>
      </c>
    </row>
    <row r="802" spans="2:8">
      <c r="B802" s="4" t="s">
        <v>15</v>
      </c>
      <c r="C802" s="115" t="s">
        <v>500</v>
      </c>
      <c r="D802" s="115" t="s">
        <v>153</v>
      </c>
      <c r="E802" s="115">
        <v>2.1</v>
      </c>
      <c r="F802" s="115">
        <v>0.23</v>
      </c>
      <c r="G802" s="115">
        <v>0.6</v>
      </c>
      <c r="H802" s="10">
        <f t="shared" si="72"/>
        <v>0.28980000000000006</v>
      </c>
    </row>
    <row r="803" spans="2:8">
      <c r="B803" s="4" t="s">
        <v>16</v>
      </c>
      <c r="C803" s="115" t="s">
        <v>132</v>
      </c>
      <c r="D803" s="115" t="s">
        <v>224</v>
      </c>
      <c r="E803" s="115">
        <v>4.1900000000000004</v>
      </c>
      <c r="F803" s="115">
        <v>0.23</v>
      </c>
      <c r="G803" s="115">
        <v>0.6</v>
      </c>
      <c r="H803" s="10">
        <f t="shared" si="72"/>
        <v>0.57822000000000007</v>
      </c>
    </row>
    <row r="804" spans="2:8">
      <c r="B804" s="4" t="s">
        <v>17</v>
      </c>
      <c r="C804" s="115" t="s">
        <v>224</v>
      </c>
      <c r="D804" s="115" t="s">
        <v>83</v>
      </c>
      <c r="E804" s="115">
        <v>2.6</v>
      </c>
      <c r="F804" s="115">
        <v>0.23</v>
      </c>
      <c r="G804" s="115">
        <v>0.6</v>
      </c>
      <c r="H804" s="10">
        <f t="shared" si="72"/>
        <v>0.35880000000000006</v>
      </c>
    </row>
    <row r="805" spans="2:8">
      <c r="B805" s="4" t="s">
        <v>18</v>
      </c>
      <c r="C805" s="115" t="s">
        <v>83</v>
      </c>
      <c r="D805" s="115" t="s">
        <v>166</v>
      </c>
      <c r="E805" s="115">
        <v>3.96</v>
      </c>
      <c r="F805" s="115">
        <v>0.23</v>
      </c>
      <c r="G805" s="115">
        <v>0.6</v>
      </c>
      <c r="H805" s="10">
        <f t="shared" si="72"/>
        <v>0.54648000000000008</v>
      </c>
    </row>
    <row r="806" spans="2:8">
      <c r="B806" s="4" t="s">
        <v>19</v>
      </c>
      <c r="C806" s="115" t="s">
        <v>240</v>
      </c>
      <c r="D806" s="115" t="s">
        <v>222</v>
      </c>
      <c r="E806" s="115">
        <v>1.2749999999999999</v>
      </c>
      <c r="F806" s="115">
        <v>0.23</v>
      </c>
      <c r="G806" s="115">
        <v>0.6</v>
      </c>
      <c r="H806" s="10">
        <f t="shared" si="72"/>
        <v>0.17595</v>
      </c>
    </row>
    <row r="807" spans="2:8">
      <c r="B807" s="4" t="s">
        <v>20</v>
      </c>
      <c r="C807" s="115" t="s">
        <v>222</v>
      </c>
      <c r="D807" s="115" t="s">
        <v>227</v>
      </c>
      <c r="E807" s="115">
        <v>3</v>
      </c>
      <c r="F807" s="115">
        <v>0.23</v>
      </c>
      <c r="G807" s="115">
        <v>0.6</v>
      </c>
      <c r="H807" s="10">
        <f t="shared" si="72"/>
        <v>0.41400000000000003</v>
      </c>
    </row>
    <row r="808" spans="2:8">
      <c r="B808" s="4" t="s">
        <v>21</v>
      </c>
      <c r="C808" s="115" t="s">
        <v>225</v>
      </c>
      <c r="D808" s="115" t="s">
        <v>226</v>
      </c>
      <c r="E808" s="115">
        <v>2.6</v>
      </c>
      <c r="F808" s="115">
        <v>0.23</v>
      </c>
      <c r="G808" s="115">
        <v>0.6</v>
      </c>
      <c r="H808" s="10">
        <f t="shared" si="72"/>
        <v>0.35880000000000006</v>
      </c>
    </row>
    <row r="809" spans="2:8">
      <c r="B809" s="4" t="s">
        <v>22</v>
      </c>
      <c r="C809" s="115" t="s">
        <v>226</v>
      </c>
      <c r="D809" s="115" t="s">
        <v>137</v>
      </c>
      <c r="E809" s="115">
        <v>3.96</v>
      </c>
      <c r="F809" s="115">
        <v>0.23</v>
      </c>
      <c r="G809" s="115">
        <v>0.6</v>
      </c>
      <c r="H809" s="10">
        <f t="shared" si="72"/>
        <v>0.54648000000000008</v>
      </c>
    </row>
    <row r="810" spans="2:8">
      <c r="B810" s="4" t="s">
        <v>23</v>
      </c>
      <c r="C810" s="115" t="s">
        <v>138</v>
      </c>
      <c r="D810" s="115" t="s">
        <v>139</v>
      </c>
      <c r="E810" s="115">
        <v>1.2749999999999999</v>
      </c>
      <c r="F810" s="115">
        <v>0.23</v>
      </c>
      <c r="G810" s="115">
        <v>0.6</v>
      </c>
      <c r="H810" s="10">
        <f t="shared" si="72"/>
        <v>0.17595</v>
      </c>
    </row>
    <row r="811" spans="2:8">
      <c r="B811" s="4" t="s">
        <v>29</v>
      </c>
      <c r="C811" s="115" t="s">
        <v>139</v>
      </c>
      <c r="D811" s="115" t="s">
        <v>228</v>
      </c>
      <c r="E811" s="115">
        <v>3</v>
      </c>
      <c r="F811" s="115">
        <v>0.23</v>
      </c>
      <c r="G811" s="115">
        <v>0.6</v>
      </c>
      <c r="H811" s="10">
        <f t="shared" si="72"/>
        <v>0.41400000000000003</v>
      </c>
    </row>
    <row r="812" spans="2:8">
      <c r="B812" s="4" t="s">
        <v>30</v>
      </c>
      <c r="C812" s="115" t="s">
        <v>221</v>
      </c>
      <c r="D812" s="115" t="s">
        <v>42</v>
      </c>
      <c r="E812" s="115">
        <v>4.1900000000000004</v>
      </c>
      <c r="F812" s="115">
        <v>0.23</v>
      </c>
      <c r="G812" s="115">
        <v>0.6</v>
      </c>
      <c r="H812" s="10">
        <f t="shared" si="72"/>
        <v>0.57822000000000007</v>
      </c>
    </row>
    <row r="813" spans="2:8">
      <c r="B813" s="4" t="s">
        <v>31</v>
      </c>
      <c r="C813" s="115" t="s">
        <v>42</v>
      </c>
      <c r="D813" s="115" t="s">
        <v>141</v>
      </c>
      <c r="E813" s="115">
        <v>2.6</v>
      </c>
      <c r="F813" s="115">
        <v>0.23</v>
      </c>
      <c r="G813" s="115">
        <v>0.6</v>
      </c>
      <c r="H813" s="10">
        <f t="shared" si="72"/>
        <v>0.35880000000000006</v>
      </c>
    </row>
    <row r="814" spans="2:8">
      <c r="B814" s="4" t="s">
        <v>32</v>
      </c>
      <c r="C814" s="115" t="s">
        <v>141</v>
      </c>
      <c r="D814" s="115" t="s">
        <v>43</v>
      </c>
      <c r="E814" s="115">
        <v>3.96</v>
      </c>
      <c r="F814" s="115">
        <v>0.23</v>
      </c>
      <c r="G814" s="115">
        <v>0.6</v>
      </c>
      <c r="H814" s="10">
        <f t="shared" si="72"/>
        <v>0.54648000000000008</v>
      </c>
    </row>
    <row r="815" spans="2:8">
      <c r="B815" s="4" t="s">
        <v>33</v>
      </c>
      <c r="C815" s="115" t="s">
        <v>155</v>
      </c>
      <c r="D815" s="115" t="s">
        <v>131</v>
      </c>
      <c r="E815" s="115">
        <v>4.1900000000000004</v>
      </c>
      <c r="F815" s="115">
        <v>0.23</v>
      </c>
      <c r="G815" s="115">
        <v>0.6</v>
      </c>
      <c r="H815" s="10">
        <f t="shared" si="72"/>
        <v>0.57822000000000007</v>
      </c>
    </row>
    <row r="816" spans="2:8">
      <c r="B816" s="4" t="s">
        <v>34</v>
      </c>
      <c r="C816" s="115" t="s">
        <v>131</v>
      </c>
      <c r="D816" s="115" t="s">
        <v>142</v>
      </c>
      <c r="E816" s="115">
        <v>2.6</v>
      </c>
      <c r="F816" s="115">
        <v>0.23</v>
      </c>
      <c r="G816" s="115">
        <v>0.6</v>
      </c>
      <c r="H816" s="10">
        <f t="shared" si="72"/>
        <v>0.35880000000000006</v>
      </c>
    </row>
    <row r="817" spans="2:8">
      <c r="B817" s="4" t="s">
        <v>35</v>
      </c>
      <c r="C817" s="115" t="s">
        <v>142</v>
      </c>
      <c r="D817" s="115" t="s">
        <v>504</v>
      </c>
      <c r="E817" s="115">
        <v>1.41</v>
      </c>
      <c r="F817" s="115">
        <v>0.23</v>
      </c>
      <c r="G817" s="115">
        <v>0.6</v>
      </c>
      <c r="H817" s="10">
        <f t="shared" si="72"/>
        <v>0.19458</v>
      </c>
    </row>
    <row r="818" spans="2:8">
      <c r="B818" s="4" t="s">
        <v>36</v>
      </c>
      <c r="C818" s="115" t="s">
        <v>504</v>
      </c>
      <c r="D818" s="115" t="s">
        <v>44</v>
      </c>
      <c r="E818" s="115">
        <v>2.1</v>
      </c>
      <c r="F818" s="115">
        <v>0.23</v>
      </c>
      <c r="G818" s="115">
        <v>0.6</v>
      </c>
      <c r="H818" s="10">
        <f t="shared" si="72"/>
        <v>0.28980000000000006</v>
      </c>
    </row>
    <row r="819" spans="2:8">
      <c r="B819" s="4"/>
      <c r="C819" s="74"/>
      <c r="D819" s="74"/>
      <c r="E819" s="74"/>
      <c r="F819" s="67"/>
      <c r="H819" s="10"/>
    </row>
    <row r="820" spans="2:8">
      <c r="B820" s="99"/>
      <c r="C820" s="6" t="s">
        <v>167</v>
      </c>
    </row>
    <row r="821" spans="2:8">
      <c r="B821" s="98" t="s">
        <v>24</v>
      </c>
      <c r="C821" s="6"/>
    </row>
    <row r="822" spans="2:8">
      <c r="B822" s="98" t="s">
        <v>25</v>
      </c>
      <c r="C822" s="409" t="s">
        <v>26</v>
      </c>
      <c r="D822" s="409"/>
      <c r="E822" s="92" t="s">
        <v>7</v>
      </c>
      <c r="F822" s="92" t="s">
        <v>8</v>
      </c>
      <c r="G822" s="126" t="s">
        <v>46</v>
      </c>
      <c r="H822" s="92" t="s">
        <v>122</v>
      </c>
    </row>
    <row r="823" spans="2:8">
      <c r="B823" s="4" t="s">
        <v>9</v>
      </c>
      <c r="C823" s="115" t="s">
        <v>220</v>
      </c>
      <c r="D823" s="115" t="s">
        <v>132</v>
      </c>
      <c r="E823" s="115">
        <v>5.86</v>
      </c>
      <c r="F823" s="115">
        <v>0.23</v>
      </c>
      <c r="G823" s="115">
        <v>0.6</v>
      </c>
      <c r="H823" s="10">
        <f t="shared" ref="H823:H838" si="73">+G823*F823*E823</f>
        <v>0.80868000000000007</v>
      </c>
    </row>
    <row r="824" spans="2:8">
      <c r="B824" s="4" t="s">
        <v>11</v>
      </c>
      <c r="C824" s="115" t="s">
        <v>132</v>
      </c>
      <c r="D824" s="115" t="s">
        <v>240</v>
      </c>
      <c r="E824" s="115">
        <v>1.4950000000000001</v>
      </c>
      <c r="F824" s="115">
        <v>0.23</v>
      </c>
      <c r="G824" s="115">
        <v>0.6</v>
      </c>
      <c r="H824" s="10">
        <f t="shared" si="73"/>
        <v>0.20631000000000002</v>
      </c>
    </row>
    <row r="825" spans="2:8">
      <c r="B825" s="4" t="s">
        <v>13</v>
      </c>
      <c r="C825" s="115" t="s">
        <v>138</v>
      </c>
      <c r="D825" s="115" t="s">
        <v>221</v>
      </c>
      <c r="E825" s="115">
        <v>1.4950000000000001</v>
      </c>
      <c r="F825" s="115">
        <v>0.23</v>
      </c>
      <c r="G825" s="115">
        <v>0.6</v>
      </c>
      <c r="H825" s="10">
        <f t="shared" si="73"/>
        <v>0.20631000000000002</v>
      </c>
    </row>
    <row r="826" spans="2:8">
      <c r="B826" s="4" t="s">
        <v>15</v>
      </c>
      <c r="C826" s="115" t="s">
        <v>221</v>
      </c>
      <c r="D826" s="115" t="s">
        <v>155</v>
      </c>
      <c r="E826" s="115">
        <v>5.86</v>
      </c>
      <c r="F826" s="115">
        <v>0.23</v>
      </c>
      <c r="G826" s="115">
        <v>0.6</v>
      </c>
      <c r="H826" s="10">
        <f t="shared" si="73"/>
        <v>0.80868000000000007</v>
      </c>
    </row>
    <row r="827" spans="2:8">
      <c r="B827" s="4" t="s">
        <v>16</v>
      </c>
      <c r="C827" s="115" t="s">
        <v>136</v>
      </c>
      <c r="D827" s="115" t="s">
        <v>222</v>
      </c>
      <c r="E827" s="115">
        <v>1.4950000000000001</v>
      </c>
      <c r="F827" s="115">
        <v>0.23</v>
      </c>
      <c r="G827" s="115">
        <v>0.6</v>
      </c>
      <c r="H827" s="10">
        <f t="shared" si="73"/>
        <v>0.20631000000000002</v>
      </c>
    </row>
    <row r="828" spans="2:8">
      <c r="B828" s="4" t="s">
        <v>17</v>
      </c>
      <c r="C828" s="115" t="s">
        <v>139</v>
      </c>
      <c r="D828" s="115" t="s">
        <v>140</v>
      </c>
      <c r="E828" s="115">
        <v>1.4950000000000001</v>
      </c>
      <c r="F828" s="115">
        <v>0.23</v>
      </c>
      <c r="G828" s="115">
        <v>0.6</v>
      </c>
      <c r="H828" s="10">
        <f t="shared" si="73"/>
        <v>0.20631000000000002</v>
      </c>
    </row>
    <row r="829" spans="2:8">
      <c r="B829" s="4" t="s">
        <v>18</v>
      </c>
      <c r="C829" s="115" t="s">
        <v>223</v>
      </c>
      <c r="D829" s="115" t="s">
        <v>224</v>
      </c>
      <c r="E829" s="115">
        <v>5.86</v>
      </c>
      <c r="F829" s="115">
        <v>0.23</v>
      </c>
      <c r="G829" s="115">
        <v>0.6</v>
      </c>
      <c r="H829" s="10">
        <f t="shared" si="73"/>
        <v>0.80868000000000007</v>
      </c>
    </row>
    <row r="830" spans="2:8">
      <c r="B830" s="4" t="s">
        <v>19</v>
      </c>
      <c r="C830" s="115" t="s">
        <v>224</v>
      </c>
      <c r="D830" s="115" t="s">
        <v>225</v>
      </c>
      <c r="E830" s="115">
        <v>4.4649999999999999</v>
      </c>
      <c r="F830" s="115">
        <v>0.23</v>
      </c>
      <c r="G830" s="115">
        <v>0.6</v>
      </c>
      <c r="H830" s="10">
        <f t="shared" si="73"/>
        <v>0.61617</v>
      </c>
    </row>
    <row r="831" spans="2:8">
      <c r="B831" s="4" t="s">
        <v>20</v>
      </c>
      <c r="C831" s="115" t="s">
        <v>225</v>
      </c>
      <c r="D831" s="115" t="s">
        <v>42</v>
      </c>
      <c r="E831" s="115">
        <v>4.4649999999999999</v>
      </c>
      <c r="F831" s="115">
        <v>0.23</v>
      </c>
      <c r="G831" s="115">
        <v>0.6</v>
      </c>
      <c r="H831" s="10">
        <f t="shared" si="73"/>
        <v>0.61617</v>
      </c>
    </row>
    <row r="832" spans="2:8">
      <c r="B832" s="4" t="s">
        <v>21</v>
      </c>
      <c r="C832" s="115" t="s">
        <v>42</v>
      </c>
      <c r="D832" s="115" t="s">
        <v>131</v>
      </c>
      <c r="E832" s="115">
        <v>5.86</v>
      </c>
      <c r="F832" s="115">
        <v>0.23</v>
      </c>
      <c r="G832" s="115">
        <v>0.6</v>
      </c>
      <c r="H832" s="10">
        <f t="shared" si="73"/>
        <v>0.80868000000000007</v>
      </c>
    </row>
    <row r="833" spans="2:8">
      <c r="B833" s="4" t="s">
        <v>22</v>
      </c>
      <c r="C833" s="115" t="s">
        <v>27</v>
      </c>
      <c r="D833" s="115" t="s">
        <v>83</v>
      </c>
      <c r="E833" s="115">
        <v>5.86</v>
      </c>
      <c r="F833" s="115">
        <v>0.23</v>
      </c>
      <c r="G833" s="115">
        <v>0.6</v>
      </c>
      <c r="H833" s="10">
        <f t="shared" si="73"/>
        <v>0.80868000000000007</v>
      </c>
    </row>
    <row r="834" spans="2:8">
      <c r="B834" s="4" t="s">
        <v>23</v>
      </c>
      <c r="C834" s="115" t="s">
        <v>83</v>
      </c>
      <c r="D834" s="115" t="s">
        <v>226</v>
      </c>
      <c r="E834" s="115">
        <v>4.4649999999999999</v>
      </c>
      <c r="F834" s="115">
        <v>0.23</v>
      </c>
      <c r="G834" s="115">
        <v>0.6</v>
      </c>
      <c r="H834" s="10">
        <f t="shared" si="73"/>
        <v>0.61617</v>
      </c>
    </row>
    <row r="835" spans="2:8">
      <c r="B835" s="4" t="s">
        <v>29</v>
      </c>
      <c r="C835" s="115" t="s">
        <v>226</v>
      </c>
      <c r="D835" s="115" t="s">
        <v>141</v>
      </c>
      <c r="E835" s="115">
        <v>4.4649999999999999</v>
      </c>
      <c r="F835" s="115">
        <v>0.23</v>
      </c>
      <c r="G835" s="115">
        <v>0.6</v>
      </c>
      <c r="H835" s="10">
        <f t="shared" si="73"/>
        <v>0.61617</v>
      </c>
    </row>
    <row r="836" spans="2:8">
      <c r="B836" s="4" t="s">
        <v>30</v>
      </c>
      <c r="C836" s="115" t="s">
        <v>141</v>
      </c>
      <c r="D836" s="115" t="s">
        <v>142</v>
      </c>
      <c r="E836" s="115">
        <v>5.86</v>
      </c>
      <c r="F836" s="115">
        <v>0.23</v>
      </c>
      <c r="G836" s="115">
        <v>0.6</v>
      </c>
      <c r="H836" s="10">
        <f t="shared" si="73"/>
        <v>0.80868000000000007</v>
      </c>
    </row>
    <row r="837" spans="2:8">
      <c r="B837" s="4" t="s">
        <v>31</v>
      </c>
      <c r="C837" s="115" t="s">
        <v>166</v>
      </c>
      <c r="D837" s="115" t="s">
        <v>137</v>
      </c>
      <c r="E837" s="115">
        <v>4.4649999999999999</v>
      </c>
      <c r="F837" s="115">
        <v>0.23</v>
      </c>
      <c r="G837" s="115">
        <v>0.6</v>
      </c>
      <c r="H837" s="10">
        <f t="shared" si="73"/>
        <v>0.61617</v>
      </c>
    </row>
    <row r="838" spans="2:8">
      <c r="B838" s="4" t="s">
        <v>32</v>
      </c>
      <c r="C838" s="115" t="s">
        <v>137</v>
      </c>
      <c r="D838" s="115" t="s">
        <v>43</v>
      </c>
      <c r="E838" s="115">
        <v>4.4649999999999999</v>
      </c>
      <c r="F838" s="115">
        <v>0.23</v>
      </c>
      <c r="G838" s="115">
        <v>0.6</v>
      </c>
      <c r="H838" s="10">
        <f t="shared" si="73"/>
        <v>0.61617</v>
      </c>
    </row>
    <row r="839" spans="2:8">
      <c r="B839" s="126" t="s">
        <v>45</v>
      </c>
      <c r="C839" s="115"/>
      <c r="D839" s="115"/>
      <c r="E839" s="115"/>
      <c r="F839" s="115"/>
      <c r="H839" s="10"/>
    </row>
    <row r="840" spans="2:8">
      <c r="B840" s="4" t="s">
        <v>9</v>
      </c>
      <c r="C840" s="115" t="s">
        <v>220</v>
      </c>
      <c r="D840" s="115" t="s">
        <v>223</v>
      </c>
      <c r="E840" s="115">
        <v>4.1900000000000004</v>
      </c>
      <c r="F840" s="115">
        <v>0.23</v>
      </c>
      <c r="G840" s="115">
        <v>0.6</v>
      </c>
      <c r="H840" s="10">
        <f t="shared" ref="H840:H857" si="74">+G840*F840*E840</f>
        <v>0.57822000000000007</v>
      </c>
    </row>
    <row r="841" spans="2:8">
      <c r="B841" s="4" t="s">
        <v>11</v>
      </c>
      <c r="C841" s="115" t="s">
        <v>223</v>
      </c>
      <c r="D841" s="115" t="s">
        <v>27</v>
      </c>
      <c r="E841" s="115">
        <v>2.6</v>
      </c>
      <c r="F841" s="115">
        <v>0.23</v>
      </c>
      <c r="G841" s="115">
        <v>0.6</v>
      </c>
      <c r="H841" s="10">
        <f t="shared" si="74"/>
        <v>0.35880000000000006</v>
      </c>
    </row>
    <row r="842" spans="2:8">
      <c r="B842" s="4" t="s">
        <v>13</v>
      </c>
      <c r="C842" s="115" t="s">
        <v>27</v>
      </c>
      <c r="D842" s="115" t="s">
        <v>500</v>
      </c>
      <c r="E842" s="115">
        <v>1.41</v>
      </c>
      <c r="F842" s="115">
        <v>0.23</v>
      </c>
      <c r="G842" s="115">
        <v>0.6</v>
      </c>
      <c r="H842" s="10">
        <f t="shared" si="74"/>
        <v>0.19458</v>
      </c>
    </row>
    <row r="843" spans="2:8">
      <c r="B843" s="4" t="s">
        <v>15</v>
      </c>
      <c r="C843" s="115" t="s">
        <v>132</v>
      </c>
      <c r="D843" s="115" t="s">
        <v>224</v>
      </c>
      <c r="E843" s="115">
        <v>4.1900000000000004</v>
      </c>
      <c r="F843" s="115">
        <v>0.23</v>
      </c>
      <c r="G843" s="115">
        <v>0.6</v>
      </c>
      <c r="H843" s="10">
        <f t="shared" si="74"/>
        <v>0.57822000000000007</v>
      </c>
    </row>
    <row r="844" spans="2:8">
      <c r="B844" s="4" t="s">
        <v>16</v>
      </c>
      <c r="C844" s="115" t="s">
        <v>224</v>
      </c>
      <c r="D844" s="115" t="s">
        <v>83</v>
      </c>
      <c r="E844" s="115">
        <v>2.6</v>
      </c>
      <c r="F844" s="115">
        <v>0.23</v>
      </c>
      <c r="G844" s="115">
        <v>0.6</v>
      </c>
      <c r="H844" s="10">
        <f t="shared" si="74"/>
        <v>0.35880000000000006</v>
      </c>
    </row>
    <row r="845" spans="2:8">
      <c r="B845" s="4" t="s">
        <v>17</v>
      </c>
      <c r="C845" s="115" t="s">
        <v>83</v>
      </c>
      <c r="D845" s="115" t="s">
        <v>166</v>
      </c>
      <c r="E845" s="115">
        <v>3.96</v>
      </c>
      <c r="F845" s="115">
        <v>0.23</v>
      </c>
      <c r="G845" s="115">
        <v>0.6</v>
      </c>
      <c r="H845" s="10">
        <f t="shared" si="74"/>
        <v>0.54648000000000008</v>
      </c>
    </row>
    <row r="846" spans="2:8">
      <c r="B846" s="4" t="s">
        <v>18</v>
      </c>
      <c r="C846" s="115" t="s">
        <v>240</v>
      </c>
      <c r="D846" s="115" t="s">
        <v>222</v>
      </c>
      <c r="E846" s="115">
        <v>1.2749999999999999</v>
      </c>
      <c r="F846" s="115">
        <v>0.23</v>
      </c>
      <c r="G846" s="115">
        <v>0.6</v>
      </c>
      <c r="H846" s="10">
        <f t="shared" si="74"/>
        <v>0.17595</v>
      </c>
    </row>
    <row r="847" spans="2:8">
      <c r="B847" s="4" t="s">
        <v>19</v>
      </c>
      <c r="C847" s="115" t="s">
        <v>222</v>
      </c>
      <c r="D847" s="115" t="s">
        <v>227</v>
      </c>
      <c r="E847" s="115">
        <v>3</v>
      </c>
      <c r="F847" s="115">
        <v>0.23</v>
      </c>
      <c r="G847" s="115">
        <v>0.6</v>
      </c>
      <c r="H847" s="10">
        <f t="shared" si="74"/>
        <v>0.41400000000000003</v>
      </c>
    </row>
    <row r="848" spans="2:8">
      <c r="B848" s="4" t="s">
        <v>20</v>
      </c>
      <c r="C848" s="115" t="s">
        <v>225</v>
      </c>
      <c r="D848" s="115" t="s">
        <v>226</v>
      </c>
      <c r="E848" s="115">
        <v>2.6</v>
      </c>
      <c r="F848" s="115">
        <v>0.23</v>
      </c>
      <c r="G848" s="115">
        <v>0.6</v>
      </c>
      <c r="H848" s="10">
        <f t="shared" si="74"/>
        <v>0.35880000000000006</v>
      </c>
    </row>
    <row r="849" spans="2:8">
      <c r="B849" s="4" t="s">
        <v>21</v>
      </c>
      <c r="C849" s="115" t="s">
        <v>226</v>
      </c>
      <c r="D849" s="115" t="s">
        <v>137</v>
      </c>
      <c r="E849" s="115">
        <v>3.96</v>
      </c>
      <c r="F849" s="115">
        <v>0.23</v>
      </c>
      <c r="G849" s="115">
        <v>0.6</v>
      </c>
      <c r="H849" s="10">
        <f t="shared" si="74"/>
        <v>0.54648000000000008</v>
      </c>
    </row>
    <row r="850" spans="2:8">
      <c r="B850" s="4" t="s">
        <v>22</v>
      </c>
      <c r="C850" s="115" t="s">
        <v>138</v>
      </c>
      <c r="D850" s="115" t="s">
        <v>139</v>
      </c>
      <c r="E850" s="115">
        <v>1.2749999999999999</v>
      </c>
      <c r="F850" s="115">
        <v>0.23</v>
      </c>
      <c r="G850" s="115">
        <v>0.6</v>
      </c>
      <c r="H850" s="10">
        <f t="shared" si="74"/>
        <v>0.17595</v>
      </c>
    </row>
    <row r="851" spans="2:8">
      <c r="B851" s="4" t="s">
        <v>23</v>
      </c>
      <c r="C851" s="115" t="s">
        <v>139</v>
      </c>
      <c r="D851" s="115" t="s">
        <v>228</v>
      </c>
      <c r="E851" s="115">
        <v>3</v>
      </c>
      <c r="F851" s="115">
        <v>0.23</v>
      </c>
      <c r="G851" s="115">
        <v>0.6</v>
      </c>
      <c r="H851" s="10">
        <f t="shared" si="74"/>
        <v>0.41400000000000003</v>
      </c>
    </row>
    <row r="852" spans="2:8">
      <c r="B852" s="4" t="s">
        <v>29</v>
      </c>
      <c r="C852" s="115" t="s">
        <v>221</v>
      </c>
      <c r="D852" s="115" t="s">
        <v>42</v>
      </c>
      <c r="E852" s="115">
        <v>4.1900000000000004</v>
      </c>
      <c r="F852" s="115">
        <v>0.23</v>
      </c>
      <c r="G852" s="115">
        <v>0.6</v>
      </c>
      <c r="H852" s="10">
        <f t="shared" si="74"/>
        <v>0.57822000000000007</v>
      </c>
    </row>
    <row r="853" spans="2:8">
      <c r="B853" s="4" t="s">
        <v>30</v>
      </c>
      <c r="C853" s="115" t="s">
        <v>42</v>
      </c>
      <c r="D853" s="115" t="s">
        <v>141</v>
      </c>
      <c r="E853" s="115">
        <v>2.6</v>
      </c>
      <c r="F853" s="115">
        <v>0.23</v>
      </c>
      <c r="G853" s="115">
        <v>0.6</v>
      </c>
      <c r="H853" s="10">
        <f t="shared" si="74"/>
        <v>0.35880000000000006</v>
      </c>
    </row>
    <row r="854" spans="2:8">
      <c r="B854" s="4" t="s">
        <v>31</v>
      </c>
      <c r="C854" s="115" t="s">
        <v>141</v>
      </c>
      <c r="D854" s="115" t="s">
        <v>43</v>
      </c>
      <c r="E854" s="115">
        <v>3.96</v>
      </c>
      <c r="F854" s="115">
        <v>0.23</v>
      </c>
      <c r="G854" s="115">
        <v>0.6</v>
      </c>
      <c r="H854" s="10">
        <f t="shared" si="74"/>
        <v>0.54648000000000008</v>
      </c>
    </row>
    <row r="855" spans="2:8">
      <c r="B855" s="4" t="s">
        <v>32</v>
      </c>
      <c r="C855" s="115" t="s">
        <v>155</v>
      </c>
      <c r="D855" s="115" t="s">
        <v>131</v>
      </c>
      <c r="E855" s="115">
        <v>4.1900000000000004</v>
      </c>
      <c r="F855" s="115">
        <v>0.23</v>
      </c>
      <c r="G855" s="115">
        <v>0.6</v>
      </c>
      <c r="H855" s="10">
        <f t="shared" si="74"/>
        <v>0.57822000000000007</v>
      </c>
    </row>
    <row r="856" spans="2:8">
      <c r="B856" s="4" t="s">
        <v>33</v>
      </c>
      <c r="C856" s="115" t="s">
        <v>131</v>
      </c>
      <c r="D856" s="115" t="s">
        <v>142</v>
      </c>
      <c r="E856" s="115">
        <v>2.6</v>
      </c>
      <c r="F856" s="115">
        <v>0.23</v>
      </c>
      <c r="G856" s="115">
        <v>0.6</v>
      </c>
      <c r="H856" s="10">
        <f t="shared" si="74"/>
        <v>0.35880000000000006</v>
      </c>
    </row>
    <row r="857" spans="2:8">
      <c r="B857" s="4" t="s">
        <v>34</v>
      </c>
      <c r="C857" s="115" t="s">
        <v>142</v>
      </c>
      <c r="D857" s="115" t="s">
        <v>504</v>
      </c>
      <c r="E857" s="115">
        <v>1.41</v>
      </c>
      <c r="F857" s="115">
        <v>0.23</v>
      </c>
      <c r="G857" s="115">
        <v>0.6</v>
      </c>
      <c r="H857" s="10">
        <f t="shared" si="74"/>
        <v>0.19458</v>
      </c>
    </row>
    <row r="858" spans="2:8" ht="30">
      <c r="B858" s="4"/>
      <c r="C858" s="154" t="s">
        <v>538</v>
      </c>
      <c r="D858" s="115"/>
      <c r="E858" s="115"/>
      <c r="F858" s="115"/>
      <c r="H858" s="162" t="s">
        <v>539</v>
      </c>
    </row>
    <row r="859" spans="2:8">
      <c r="B859" s="4" t="s">
        <v>9</v>
      </c>
      <c r="C859" s="115" t="s">
        <v>223</v>
      </c>
      <c r="D859" s="115" t="s">
        <v>224</v>
      </c>
      <c r="E859" s="115">
        <v>5.86</v>
      </c>
      <c r="F859" s="115">
        <v>0.23</v>
      </c>
      <c r="G859" s="115">
        <v>0.6</v>
      </c>
      <c r="H859" s="10">
        <f>+G859*F859*E859*1.2</f>
        <v>0.97041600000000006</v>
      </c>
    </row>
    <row r="860" spans="2:8">
      <c r="B860" s="4" t="s">
        <v>11</v>
      </c>
      <c r="C860" s="115" t="s">
        <v>224</v>
      </c>
      <c r="D860" s="115" t="s">
        <v>225</v>
      </c>
      <c r="E860" s="115">
        <v>4.4649999999999999</v>
      </c>
      <c r="F860" s="115">
        <v>0.23</v>
      </c>
      <c r="G860" s="115">
        <v>0.6</v>
      </c>
      <c r="H860" s="10">
        <f t="shared" ref="H860:H868" si="75">+G860*F860*E860*1.2</f>
        <v>0.73940399999999995</v>
      </c>
    </row>
    <row r="861" spans="2:8">
      <c r="B861" s="4" t="s">
        <v>13</v>
      </c>
      <c r="C861" s="115" t="s">
        <v>225</v>
      </c>
      <c r="D861" s="115" t="s">
        <v>42</v>
      </c>
      <c r="E861" s="115">
        <v>4.4649999999999999</v>
      </c>
      <c r="F861" s="115">
        <v>0.23</v>
      </c>
      <c r="G861" s="115">
        <v>0.6</v>
      </c>
      <c r="H861" s="10">
        <f t="shared" si="75"/>
        <v>0.73940399999999995</v>
      </c>
    </row>
    <row r="862" spans="2:8">
      <c r="B862" s="4" t="s">
        <v>15</v>
      </c>
      <c r="C862" s="115" t="s">
        <v>42</v>
      </c>
      <c r="D862" s="115" t="s">
        <v>131</v>
      </c>
      <c r="E862" s="115">
        <v>5.86</v>
      </c>
      <c r="F862" s="115">
        <v>0.23</v>
      </c>
      <c r="G862" s="115">
        <v>0.6</v>
      </c>
      <c r="H862" s="10">
        <f t="shared" si="75"/>
        <v>0.97041600000000006</v>
      </c>
    </row>
    <row r="863" spans="2:8">
      <c r="B863" s="4" t="s">
        <v>16</v>
      </c>
      <c r="C863" s="115" t="s">
        <v>27</v>
      </c>
      <c r="D863" s="115" t="s">
        <v>83</v>
      </c>
      <c r="E863" s="115">
        <v>5.86</v>
      </c>
      <c r="F863" s="115">
        <v>0.23</v>
      </c>
      <c r="G863" s="115">
        <v>0.6</v>
      </c>
      <c r="H863" s="10">
        <f t="shared" si="75"/>
        <v>0.97041600000000006</v>
      </c>
    </row>
    <row r="864" spans="2:8">
      <c r="B864" s="4" t="s">
        <v>17</v>
      </c>
      <c r="C864" s="115" t="s">
        <v>83</v>
      </c>
      <c r="D864" s="115" t="s">
        <v>226</v>
      </c>
      <c r="E864" s="115">
        <v>4.4649999999999999</v>
      </c>
      <c r="F864" s="115">
        <v>0.23</v>
      </c>
      <c r="G864" s="115">
        <v>0.6</v>
      </c>
      <c r="H864" s="10">
        <f t="shared" si="75"/>
        <v>0.73940399999999995</v>
      </c>
    </row>
    <row r="865" spans="2:8">
      <c r="B865" s="4" t="s">
        <v>18</v>
      </c>
      <c r="C865" s="115" t="s">
        <v>226</v>
      </c>
      <c r="D865" s="115" t="s">
        <v>141</v>
      </c>
      <c r="E865" s="115">
        <v>4.4649999999999999</v>
      </c>
      <c r="F865" s="115">
        <v>0.23</v>
      </c>
      <c r="G865" s="115">
        <v>0.6</v>
      </c>
      <c r="H865" s="10">
        <f t="shared" si="75"/>
        <v>0.73940399999999995</v>
      </c>
    </row>
    <row r="866" spans="2:8">
      <c r="B866" s="4" t="s">
        <v>19</v>
      </c>
      <c r="C866" s="115" t="s">
        <v>141</v>
      </c>
      <c r="D866" s="115" t="s">
        <v>142</v>
      </c>
      <c r="E866" s="115">
        <v>5.86</v>
      </c>
      <c r="F866" s="115">
        <v>0.23</v>
      </c>
      <c r="G866" s="115">
        <v>0.6</v>
      </c>
      <c r="H866" s="10">
        <f t="shared" si="75"/>
        <v>0.97041600000000006</v>
      </c>
    </row>
    <row r="867" spans="2:8">
      <c r="B867" s="4" t="s">
        <v>20</v>
      </c>
      <c r="C867" s="115" t="s">
        <v>166</v>
      </c>
      <c r="D867" s="115" t="s">
        <v>137</v>
      </c>
      <c r="E867" s="115">
        <v>4.4649999999999999</v>
      </c>
      <c r="F867" s="115">
        <v>0.23</v>
      </c>
      <c r="G867" s="115">
        <v>0.6</v>
      </c>
      <c r="H867" s="10">
        <f t="shared" si="75"/>
        <v>0.73940399999999995</v>
      </c>
    </row>
    <row r="868" spans="2:8">
      <c r="B868" s="4" t="s">
        <v>21</v>
      </c>
      <c r="C868" s="115" t="s">
        <v>137</v>
      </c>
      <c r="D868" s="115" t="s">
        <v>43</v>
      </c>
      <c r="E868" s="115">
        <v>4.4649999999999999</v>
      </c>
      <c r="F868" s="115">
        <v>0.23</v>
      </c>
      <c r="G868" s="115">
        <v>0.6</v>
      </c>
      <c r="H868" s="10">
        <f t="shared" si="75"/>
        <v>0.73940399999999995</v>
      </c>
    </row>
    <row r="869" spans="2:8">
      <c r="B869" s="126" t="s">
        <v>45</v>
      </c>
      <c r="C869" s="115"/>
      <c r="D869" s="115"/>
      <c r="E869" s="115"/>
      <c r="F869" s="115"/>
      <c r="H869" s="10"/>
    </row>
    <row r="870" spans="2:8">
      <c r="B870" s="4" t="s">
        <v>9</v>
      </c>
      <c r="C870" s="115" t="s">
        <v>220</v>
      </c>
      <c r="D870" s="115" t="s">
        <v>223</v>
      </c>
      <c r="E870" s="115">
        <v>4.1900000000000004</v>
      </c>
      <c r="F870" s="115">
        <v>0.23</v>
      </c>
      <c r="G870" s="115">
        <v>0.6</v>
      </c>
      <c r="H870" s="10">
        <f t="shared" ref="H870:H885" si="76">+G870*F870*E870*1.2</f>
        <v>0.69386400000000004</v>
      </c>
    </row>
    <row r="871" spans="2:8">
      <c r="B871" s="4" t="s">
        <v>11</v>
      </c>
      <c r="C871" s="115" t="s">
        <v>223</v>
      </c>
      <c r="D871" s="115" t="s">
        <v>27</v>
      </c>
      <c r="E871" s="115">
        <v>2.6</v>
      </c>
      <c r="F871" s="115">
        <v>0.23</v>
      </c>
      <c r="G871" s="115">
        <v>0.6</v>
      </c>
      <c r="H871" s="10">
        <f t="shared" si="76"/>
        <v>0.43056000000000005</v>
      </c>
    </row>
    <row r="872" spans="2:8">
      <c r="B872" s="4" t="s">
        <v>13</v>
      </c>
      <c r="C872" s="115" t="s">
        <v>132</v>
      </c>
      <c r="D872" s="115" t="s">
        <v>224</v>
      </c>
      <c r="E872" s="115">
        <v>4.1900000000000004</v>
      </c>
      <c r="F872" s="115">
        <v>0.23</v>
      </c>
      <c r="G872" s="115">
        <v>0.6</v>
      </c>
      <c r="H872" s="10">
        <f t="shared" si="76"/>
        <v>0.69386400000000004</v>
      </c>
    </row>
    <row r="873" spans="2:8">
      <c r="B873" s="4" t="s">
        <v>15</v>
      </c>
      <c r="C873" s="115" t="s">
        <v>224</v>
      </c>
      <c r="D873" s="115" t="s">
        <v>83</v>
      </c>
      <c r="E873" s="115">
        <v>2.6</v>
      </c>
      <c r="F873" s="115">
        <v>0.23</v>
      </c>
      <c r="G873" s="115">
        <v>0.6</v>
      </c>
      <c r="H873" s="10">
        <f t="shared" si="76"/>
        <v>0.43056000000000005</v>
      </c>
    </row>
    <row r="874" spans="2:8">
      <c r="B874" s="4" t="s">
        <v>16</v>
      </c>
      <c r="C874" s="115" t="s">
        <v>83</v>
      </c>
      <c r="D874" s="115" t="s">
        <v>166</v>
      </c>
      <c r="E874" s="115">
        <v>3.96</v>
      </c>
      <c r="F874" s="115">
        <v>0.23</v>
      </c>
      <c r="G874" s="115">
        <v>0.6</v>
      </c>
      <c r="H874" s="10">
        <f t="shared" si="76"/>
        <v>0.65577600000000003</v>
      </c>
    </row>
    <row r="875" spans="2:8">
      <c r="B875" s="4" t="s">
        <v>17</v>
      </c>
      <c r="C875" s="115" t="s">
        <v>240</v>
      </c>
      <c r="D875" s="115" t="s">
        <v>222</v>
      </c>
      <c r="E875" s="115">
        <v>1.2749999999999999</v>
      </c>
      <c r="F875" s="115">
        <v>0.23</v>
      </c>
      <c r="G875" s="115">
        <v>0.6</v>
      </c>
      <c r="H875" s="10">
        <f t="shared" si="76"/>
        <v>0.21113999999999999</v>
      </c>
    </row>
    <row r="876" spans="2:8">
      <c r="B876" s="4" t="s">
        <v>18</v>
      </c>
      <c r="C876" s="115" t="s">
        <v>222</v>
      </c>
      <c r="D876" s="115" t="s">
        <v>227</v>
      </c>
      <c r="E876" s="115">
        <v>3</v>
      </c>
      <c r="F876" s="115">
        <v>0.23</v>
      </c>
      <c r="G876" s="115">
        <v>0.6</v>
      </c>
      <c r="H876" s="10">
        <f t="shared" si="76"/>
        <v>0.49680000000000002</v>
      </c>
    </row>
    <row r="877" spans="2:8">
      <c r="B877" s="4" t="s">
        <v>19</v>
      </c>
      <c r="C877" s="115" t="s">
        <v>225</v>
      </c>
      <c r="D877" s="115" t="s">
        <v>226</v>
      </c>
      <c r="E877" s="115">
        <v>2.6</v>
      </c>
      <c r="F877" s="115">
        <v>0.23</v>
      </c>
      <c r="G877" s="115">
        <v>0.6</v>
      </c>
      <c r="H877" s="10">
        <f t="shared" si="76"/>
        <v>0.43056000000000005</v>
      </c>
    </row>
    <row r="878" spans="2:8">
      <c r="B878" s="4" t="s">
        <v>20</v>
      </c>
      <c r="C878" s="115" t="s">
        <v>226</v>
      </c>
      <c r="D878" s="115" t="s">
        <v>137</v>
      </c>
      <c r="E878" s="115">
        <v>3.96</v>
      </c>
      <c r="F878" s="115">
        <v>0.23</v>
      </c>
      <c r="G878" s="115">
        <v>0.6</v>
      </c>
      <c r="H878" s="10">
        <f t="shared" si="76"/>
        <v>0.65577600000000003</v>
      </c>
    </row>
    <row r="879" spans="2:8">
      <c r="B879" s="4" t="s">
        <v>21</v>
      </c>
      <c r="C879" s="115" t="s">
        <v>138</v>
      </c>
      <c r="D879" s="115" t="s">
        <v>139</v>
      </c>
      <c r="E879" s="115">
        <v>1.2749999999999999</v>
      </c>
      <c r="F879" s="115">
        <v>0.23</v>
      </c>
      <c r="G879" s="115">
        <v>0.6</v>
      </c>
      <c r="H879" s="10">
        <f t="shared" si="76"/>
        <v>0.21113999999999999</v>
      </c>
    </row>
    <row r="880" spans="2:8">
      <c r="B880" s="4" t="s">
        <v>22</v>
      </c>
      <c r="C880" s="115" t="s">
        <v>139</v>
      </c>
      <c r="D880" s="115" t="s">
        <v>228</v>
      </c>
      <c r="E880" s="115">
        <v>3</v>
      </c>
      <c r="F880" s="115">
        <v>0.23</v>
      </c>
      <c r="G880" s="115">
        <v>0.6</v>
      </c>
      <c r="H880" s="10">
        <f t="shared" si="76"/>
        <v>0.49680000000000002</v>
      </c>
    </row>
    <row r="881" spans="2:17">
      <c r="B881" s="4" t="s">
        <v>23</v>
      </c>
      <c r="C881" s="115" t="s">
        <v>221</v>
      </c>
      <c r="D881" s="115" t="s">
        <v>42</v>
      </c>
      <c r="E881" s="115">
        <v>4.1900000000000004</v>
      </c>
      <c r="F881" s="115">
        <v>0.23</v>
      </c>
      <c r="G881" s="115">
        <v>0.6</v>
      </c>
      <c r="H881" s="10">
        <f t="shared" si="76"/>
        <v>0.69386400000000004</v>
      </c>
    </row>
    <row r="882" spans="2:17">
      <c r="B882" s="4" t="s">
        <v>29</v>
      </c>
      <c r="C882" s="115" t="s">
        <v>42</v>
      </c>
      <c r="D882" s="115" t="s">
        <v>141</v>
      </c>
      <c r="E882" s="115">
        <v>2.6</v>
      </c>
      <c r="F882" s="115">
        <v>0.23</v>
      </c>
      <c r="G882" s="115">
        <v>0.6</v>
      </c>
      <c r="H882" s="10">
        <f t="shared" si="76"/>
        <v>0.43056000000000005</v>
      </c>
    </row>
    <row r="883" spans="2:17">
      <c r="B883" s="4" t="s">
        <v>30</v>
      </c>
      <c r="C883" s="115" t="s">
        <v>141</v>
      </c>
      <c r="D883" s="115" t="s">
        <v>43</v>
      </c>
      <c r="E883" s="115">
        <v>3.96</v>
      </c>
      <c r="F883" s="115">
        <v>0.23</v>
      </c>
      <c r="G883" s="115">
        <v>0.6</v>
      </c>
      <c r="H883" s="10">
        <f t="shared" si="76"/>
        <v>0.65577600000000003</v>
      </c>
    </row>
    <row r="884" spans="2:17">
      <c r="B884" s="4" t="s">
        <v>31</v>
      </c>
      <c r="C884" s="115" t="s">
        <v>155</v>
      </c>
      <c r="D884" s="115" t="s">
        <v>131</v>
      </c>
      <c r="E884" s="115">
        <v>4.1900000000000004</v>
      </c>
      <c r="F884" s="115">
        <v>0.23</v>
      </c>
      <c r="G884" s="115">
        <v>0.6</v>
      </c>
      <c r="H884" s="10">
        <f t="shared" si="76"/>
        <v>0.69386400000000004</v>
      </c>
    </row>
    <row r="885" spans="2:17">
      <c r="B885" s="4" t="s">
        <v>32</v>
      </c>
      <c r="C885" s="115" t="s">
        <v>131</v>
      </c>
      <c r="D885" s="115" t="s">
        <v>142</v>
      </c>
      <c r="E885" s="115">
        <v>2.6</v>
      </c>
      <c r="F885" s="115">
        <v>0.23</v>
      </c>
      <c r="G885" s="115">
        <v>0.6</v>
      </c>
      <c r="H885" s="10">
        <f t="shared" si="76"/>
        <v>0.43056000000000005</v>
      </c>
      <c r="I885" s="40">
        <f>SUM(H734:H885)</f>
        <v>71.960192000000063</v>
      </c>
    </row>
    <row r="886" spans="2:17">
      <c r="B886" s="4"/>
      <c r="C886" s="115"/>
      <c r="D886" s="115"/>
      <c r="E886" s="115"/>
      <c r="F886" s="115"/>
      <c r="H886" s="10"/>
      <c r="I886" s="23"/>
    </row>
    <row r="887" spans="2:17">
      <c r="B887" s="4"/>
      <c r="C887" s="115"/>
      <c r="D887" s="115"/>
      <c r="E887" s="115"/>
      <c r="F887" s="115"/>
      <c r="H887" s="10"/>
    </row>
    <row r="888" spans="2:17">
      <c r="C888" s="6" t="s">
        <v>149</v>
      </c>
      <c r="D888" s="6"/>
    </row>
    <row r="889" spans="2:17">
      <c r="B889" s="98" t="s">
        <v>63</v>
      </c>
      <c r="C889" s="95" t="s">
        <v>159</v>
      </c>
      <c r="D889" s="17" t="s">
        <v>64</v>
      </c>
      <c r="E889" s="17" t="s">
        <v>7</v>
      </c>
      <c r="F889" s="17" t="s">
        <v>8</v>
      </c>
      <c r="G889" s="126" t="s">
        <v>46</v>
      </c>
      <c r="H889" s="48" t="s">
        <v>122</v>
      </c>
    </row>
    <row r="890" spans="2:17">
      <c r="B890" s="13" t="s">
        <v>9</v>
      </c>
      <c r="C890" s="128" t="s">
        <v>156</v>
      </c>
      <c r="D890" s="93">
        <v>2</v>
      </c>
      <c r="E890" s="94">
        <v>1.5</v>
      </c>
      <c r="F890" s="94">
        <v>1.5</v>
      </c>
      <c r="G890" s="115">
        <v>0.15</v>
      </c>
      <c r="H890" s="10">
        <f>+G890*F890*E890*D890</f>
        <v>0.67499999999999993</v>
      </c>
      <c r="L890" s="13"/>
      <c r="M890" s="75"/>
      <c r="N890" s="75"/>
      <c r="P890" s="75"/>
      <c r="Q890" s="75"/>
    </row>
    <row r="891" spans="2:17">
      <c r="B891" s="13" t="s">
        <v>11</v>
      </c>
      <c r="C891" s="128" t="s">
        <v>250</v>
      </c>
      <c r="D891" s="93">
        <v>2</v>
      </c>
      <c r="E891" s="94">
        <v>6</v>
      </c>
      <c r="F891" s="94">
        <v>4.7300000000000004</v>
      </c>
      <c r="G891" s="115">
        <v>0.15</v>
      </c>
      <c r="H891" s="10">
        <f t="shared" ref="H891:H900" si="77">+G891*F891*E891*D891</f>
        <v>8.5139999999999993</v>
      </c>
      <c r="L891" s="13"/>
      <c r="M891" s="75"/>
      <c r="N891" s="75"/>
      <c r="P891" s="75"/>
      <c r="Q891" s="75"/>
    </row>
    <row r="892" spans="2:17">
      <c r="B892" s="13" t="s">
        <v>13</v>
      </c>
      <c r="C892" s="94" t="s">
        <v>157</v>
      </c>
      <c r="D892" s="93">
        <v>2</v>
      </c>
      <c r="E892" s="94">
        <v>1.5</v>
      </c>
      <c r="F892" s="94">
        <v>3</v>
      </c>
      <c r="G892" s="115">
        <v>0.15</v>
      </c>
      <c r="H892" s="10">
        <f t="shared" si="77"/>
        <v>1.3499999999999999</v>
      </c>
      <c r="L892" s="13"/>
      <c r="M892" s="75"/>
      <c r="N892" s="75"/>
      <c r="P892" s="75"/>
      <c r="Q892" s="75"/>
    </row>
    <row r="893" spans="2:17">
      <c r="B893" s="13" t="s">
        <v>15</v>
      </c>
      <c r="C893" s="128" t="s">
        <v>158</v>
      </c>
      <c r="D893" s="93">
        <v>2</v>
      </c>
      <c r="E893" s="94">
        <v>6</v>
      </c>
      <c r="F893" s="94">
        <v>2.6</v>
      </c>
      <c r="G893" s="115">
        <v>0.15</v>
      </c>
      <c r="H893" s="10">
        <f t="shared" si="77"/>
        <v>4.68</v>
      </c>
      <c r="L893" s="13"/>
      <c r="M893" s="75"/>
      <c r="N893" s="75"/>
      <c r="P893" s="75"/>
      <c r="Q893" s="75"/>
    </row>
    <row r="894" spans="2:17">
      <c r="B894" s="13" t="s">
        <v>16</v>
      </c>
      <c r="C894" s="94"/>
      <c r="D894" s="93">
        <v>1</v>
      </c>
      <c r="E894" s="94">
        <v>4.5</v>
      </c>
      <c r="F894" s="94">
        <v>2.6</v>
      </c>
      <c r="G894" s="115">
        <v>0.15</v>
      </c>
      <c r="H894" s="10">
        <f t="shared" si="77"/>
        <v>1.7550000000000001</v>
      </c>
      <c r="L894" s="13"/>
      <c r="M894" s="75"/>
      <c r="N894" s="75"/>
      <c r="P894" s="75"/>
      <c r="Q894" s="75"/>
    </row>
    <row r="895" spans="2:17">
      <c r="B895" s="13" t="s">
        <v>17</v>
      </c>
      <c r="C895" s="128" t="s">
        <v>251</v>
      </c>
      <c r="D895" s="93">
        <v>2</v>
      </c>
      <c r="E895" s="94">
        <v>6</v>
      </c>
      <c r="F895" s="94">
        <v>4.5</v>
      </c>
      <c r="G895" s="115">
        <v>0.15</v>
      </c>
      <c r="H895" s="10">
        <f t="shared" si="77"/>
        <v>8.1</v>
      </c>
      <c r="L895" s="13"/>
      <c r="M895" s="75"/>
      <c r="N895" s="75"/>
      <c r="P895" s="75"/>
      <c r="Q895" s="75"/>
    </row>
    <row r="896" spans="2:17">
      <c r="B896" s="13" t="s">
        <v>18</v>
      </c>
      <c r="C896" s="94"/>
      <c r="D896" s="93">
        <v>1</v>
      </c>
      <c r="E896" s="94">
        <v>4.5</v>
      </c>
      <c r="F896" s="94">
        <v>4.5</v>
      </c>
      <c r="G896" s="115">
        <v>0.15</v>
      </c>
      <c r="H896" s="10">
        <f t="shared" ref="H896" si="78">+G896*F896*E896*D896</f>
        <v>3.0374999999999996</v>
      </c>
      <c r="L896" s="13"/>
      <c r="M896" s="94"/>
      <c r="N896" s="94"/>
      <c r="P896" s="94"/>
      <c r="Q896" s="94"/>
    </row>
    <row r="897" spans="2:17">
      <c r="B897" s="13" t="s">
        <v>19</v>
      </c>
      <c r="C897" s="94"/>
      <c r="D897" s="93">
        <v>1</v>
      </c>
      <c r="E897" s="94">
        <v>1.5</v>
      </c>
      <c r="F897" s="94">
        <v>4.5</v>
      </c>
      <c r="G897" s="115">
        <v>0.15</v>
      </c>
      <c r="H897" s="10">
        <f t="shared" si="77"/>
        <v>1.0125</v>
      </c>
      <c r="L897" s="13"/>
      <c r="M897" s="94"/>
      <c r="N897" s="94"/>
      <c r="P897" s="94"/>
      <c r="Q897" s="94"/>
    </row>
    <row r="898" spans="2:17">
      <c r="B898" s="13" t="s">
        <v>20</v>
      </c>
      <c r="C898" s="128" t="s">
        <v>252</v>
      </c>
      <c r="D898" s="93">
        <v>1</v>
      </c>
      <c r="E898" s="94">
        <v>5.12</v>
      </c>
      <c r="F898" s="94">
        <v>1</v>
      </c>
      <c r="G898" s="115">
        <v>0.15</v>
      </c>
      <c r="H898" s="10">
        <f t="shared" si="77"/>
        <v>0.76800000000000002</v>
      </c>
      <c r="L898" s="13"/>
      <c r="M898" s="94"/>
      <c r="N898" s="94"/>
      <c r="P898" s="94"/>
      <c r="Q898" s="94"/>
    </row>
    <row r="899" spans="2:17">
      <c r="B899" s="13" t="s">
        <v>21</v>
      </c>
      <c r="C899" s="94"/>
      <c r="D899" s="93">
        <v>2</v>
      </c>
      <c r="E899" s="94">
        <v>2.7349999999999999</v>
      </c>
      <c r="F899" s="94">
        <v>1.25</v>
      </c>
      <c r="G899" s="115">
        <v>0.15</v>
      </c>
      <c r="H899" s="10">
        <f t="shared" si="77"/>
        <v>1.025625</v>
      </c>
      <c r="L899" s="13"/>
      <c r="M899" s="94"/>
      <c r="N899" s="94"/>
      <c r="P899" s="94"/>
      <c r="Q899" s="94"/>
    </row>
    <row r="900" spans="2:17">
      <c r="B900" s="13" t="s">
        <v>22</v>
      </c>
      <c r="C900" s="94"/>
      <c r="D900" s="93">
        <v>1</v>
      </c>
      <c r="E900" s="94">
        <v>4.66</v>
      </c>
      <c r="F900" s="94">
        <v>1.57</v>
      </c>
      <c r="G900" s="115">
        <v>0.15</v>
      </c>
      <c r="H900" s="10">
        <f t="shared" si="77"/>
        <v>1.0974299999999999</v>
      </c>
      <c r="L900" s="13"/>
      <c r="M900" s="94"/>
      <c r="N900" s="94"/>
      <c r="P900" s="94"/>
      <c r="Q900" s="94"/>
    </row>
    <row r="901" spans="2:17">
      <c r="B901" s="13"/>
      <c r="C901" s="147"/>
      <c r="D901" s="115"/>
      <c r="E901" s="147"/>
      <c r="F901" s="147"/>
      <c r="H901" s="10"/>
      <c r="L901" s="13"/>
      <c r="M901" s="147"/>
      <c r="N901" s="147"/>
      <c r="P901" s="147"/>
      <c r="Q901" s="147"/>
    </row>
    <row r="902" spans="2:17">
      <c r="B902" s="13"/>
      <c r="C902" s="94"/>
      <c r="D902" s="94"/>
      <c r="E902" s="94"/>
      <c r="F902" s="94"/>
      <c r="H902" s="10"/>
      <c r="L902" s="13"/>
      <c r="M902" s="94"/>
      <c r="N902" s="94"/>
      <c r="P902" s="94"/>
      <c r="Q902" s="94"/>
    </row>
    <row r="903" spans="2:17">
      <c r="B903" s="100">
        <v>12</v>
      </c>
      <c r="C903" s="6" t="s">
        <v>168</v>
      </c>
      <c r="D903" s="19"/>
      <c r="E903" s="10"/>
      <c r="F903" s="19"/>
    </row>
    <row r="904" spans="2:17">
      <c r="C904" t="s">
        <v>65</v>
      </c>
      <c r="D904" s="19">
        <v>2</v>
      </c>
      <c r="E904" s="19">
        <v>1.5</v>
      </c>
      <c r="F904" s="19">
        <v>1.5</v>
      </c>
      <c r="G904" s="115">
        <v>0.15</v>
      </c>
      <c r="H904" s="10">
        <f>+G904*F904*E904*D904</f>
        <v>0.67499999999999993</v>
      </c>
    </row>
    <row r="905" spans="2:17">
      <c r="D905" s="93"/>
      <c r="E905" s="93"/>
      <c r="F905" s="10"/>
      <c r="H905" s="10"/>
    </row>
    <row r="906" spans="2:17">
      <c r="C906" s="6" t="s">
        <v>169</v>
      </c>
      <c r="D906" s="6"/>
    </row>
    <row r="907" spans="2:17">
      <c r="B907" s="98" t="s">
        <v>63</v>
      </c>
      <c r="C907" s="95" t="s">
        <v>159</v>
      </c>
      <c r="D907" s="92" t="s">
        <v>64</v>
      </c>
      <c r="E907" s="92" t="s">
        <v>7</v>
      </c>
      <c r="F907" s="92" t="s">
        <v>8</v>
      </c>
      <c r="G907" s="126" t="s">
        <v>46</v>
      </c>
      <c r="H907" s="92" t="s">
        <v>122</v>
      </c>
    </row>
    <row r="908" spans="2:17">
      <c r="B908" s="13" t="s">
        <v>9</v>
      </c>
      <c r="C908" s="128" t="s">
        <v>156</v>
      </c>
      <c r="D908" s="115">
        <v>2</v>
      </c>
      <c r="E908" s="128">
        <v>1.5</v>
      </c>
      <c r="F908" s="128">
        <v>1.5</v>
      </c>
      <c r="G908" s="115">
        <v>0.15</v>
      </c>
      <c r="H908" s="10">
        <f>+G908*F908*E908*D908</f>
        <v>0.67499999999999993</v>
      </c>
    </row>
    <row r="909" spans="2:17">
      <c r="B909" s="13" t="s">
        <v>11</v>
      </c>
      <c r="C909" s="128" t="s">
        <v>250</v>
      </c>
      <c r="D909" s="115">
        <v>2</v>
      </c>
      <c r="E909" s="128">
        <v>6</v>
      </c>
      <c r="F909" s="128">
        <v>4.7300000000000004</v>
      </c>
      <c r="G909" s="115">
        <v>0.15</v>
      </c>
      <c r="H909" s="10">
        <f t="shared" ref="H909:H915" si="79">+G909*F909*E909*D909</f>
        <v>8.5139999999999993</v>
      </c>
    </row>
    <row r="910" spans="2:17">
      <c r="B910" s="13" t="s">
        <v>13</v>
      </c>
      <c r="C910" s="128" t="s">
        <v>157</v>
      </c>
      <c r="D910" s="115">
        <v>2</v>
      </c>
      <c r="E910" s="128">
        <v>1.5</v>
      </c>
      <c r="F910" s="128">
        <v>3</v>
      </c>
      <c r="G910" s="115">
        <v>0.15</v>
      </c>
      <c r="H910" s="10">
        <f t="shared" si="79"/>
        <v>1.3499999999999999</v>
      </c>
    </row>
    <row r="911" spans="2:17">
      <c r="B911" s="13" t="s">
        <v>15</v>
      </c>
      <c r="C911" s="128" t="s">
        <v>158</v>
      </c>
      <c r="D911" s="115">
        <v>2</v>
      </c>
      <c r="E911" s="128">
        <v>6</v>
      </c>
      <c r="F911" s="128">
        <v>2.6</v>
      </c>
      <c r="G911" s="115">
        <v>0.15</v>
      </c>
      <c r="H911" s="10">
        <f t="shared" si="79"/>
        <v>4.68</v>
      </c>
    </row>
    <row r="912" spans="2:17">
      <c r="B912" s="13" t="s">
        <v>16</v>
      </c>
      <c r="C912" s="128"/>
      <c r="D912" s="115">
        <v>1</v>
      </c>
      <c r="E912" s="128">
        <v>4.5</v>
      </c>
      <c r="F912" s="128">
        <v>2.6</v>
      </c>
      <c r="G912" s="115">
        <v>0.15</v>
      </c>
      <c r="H912" s="10">
        <f t="shared" si="79"/>
        <v>1.7550000000000001</v>
      </c>
    </row>
    <row r="913" spans="2:9">
      <c r="B913" s="13" t="s">
        <v>17</v>
      </c>
      <c r="C913" s="128" t="s">
        <v>251</v>
      </c>
      <c r="D913" s="115">
        <v>2</v>
      </c>
      <c r="E913" s="128">
        <v>6</v>
      </c>
      <c r="F913" s="128">
        <v>4.5</v>
      </c>
      <c r="G913" s="115">
        <v>0.15</v>
      </c>
      <c r="H913" s="10">
        <f t="shared" si="79"/>
        <v>8.1</v>
      </c>
    </row>
    <row r="914" spans="2:9">
      <c r="B914" s="13" t="s">
        <v>18</v>
      </c>
      <c r="C914" s="128"/>
      <c r="D914" s="115">
        <v>1</v>
      </c>
      <c r="E914" s="128">
        <v>4.5</v>
      </c>
      <c r="F914" s="128">
        <v>4.5</v>
      </c>
      <c r="G914" s="115">
        <v>0.15</v>
      </c>
      <c r="H914" s="10">
        <f t="shared" si="79"/>
        <v>3.0374999999999996</v>
      </c>
    </row>
    <row r="915" spans="2:9">
      <c r="B915" s="13" t="s">
        <v>19</v>
      </c>
      <c r="C915" s="128"/>
      <c r="D915" s="115">
        <v>1</v>
      </c>
      <c r="E915" s="128">
        <v>1.5</v>
      </c>
      <c r="F915" s="128">
        <v>4.5</v>
      </c>
      <c r="G915" s="115">
        <v>0.15</v>
      </c>
      <c r="H915" s="10">
        <f t="shared" si="79"/>
        <v>1.0125</v>
      </c>
    </row>
    <row r="916" spans="2:9">
      <c r="B916" s="13"/>
      <c r="C916" s="128"/>
      <c r="D916" s="128"/>
      <c r="E916" s="128"/>
      <c r="F916" s="128"/>
      <c r="H916" s="10"/>
    </row>
    <row r="917" spans="2:9">
      <c r="B917" s="115">
        <v>12</v>
      </c>
      <c r="C917" s="6" t="s">
        <v>168</v>
      </c>
      <c r="D917" s="115"/>
      <c r="E917" s="10"/>
      <c r="F917" s="115"/>
    </row>
    <row r="918" spans="2:9">
      <c r="B918" s="115"/>
      <c r="C918" t="s">
        <v>65</v>
      </c>
      <c r="D918" s="115">
        <v>2</v>
      </c>
      <c r="E918" s="115">
        <v>1.5</v>
      </c>
      <c r="F918" s="115">
        <v>1.5</v>
      </c>
      <c r="G918" s="115">
        <v>0.15</v>
      </c>
      <c r="H918" s="10">
        <f>+G918*F918*E918*D918</f>
        <v>0.67499999999999993</v>
      </c>
    </row>
    <row r="919" spans="2:9">
      <c r="B919" s="115"/>
      <c r="D919" s="115"/>
      <c r="E919" s="115"/>
      <c r="F919" s="115"/>
      <c r="H919" s="10"/>
      <c r="I919" s="9"/>
    </row>
    <row r="920" spans="2:9">
      <c r="B920" s="115"/>
      <c r="C920" s="6" t="s">
        <v>513</v>
      </c>
      <c r="D920" s="6"/>
      <c r="I920" s="9"/>
    </row>
    <row r="921" spans="2:9">
      <c r="B921" s="155" t="s">
        <v>63</v>
      </c>
      <c r="C921" s="154" t="s">
        <v>159</v>
      </c>
      <c r="D921" s="155" t="s">
        <v>64</v>
      </c>
      <c r="E921" s="155" t="s">
        <v>7</v>
      </c>
      <c r="F921" s="155" t="s">
        <v>8</v>
      </c>
      <c r="G921" s="155" t="s">
        <v>46</v>
      </c>
      <c r="H921" s="155" t="s">
        <v>122</v>
      </c>
      <c r="I921" s="9"/>
    </row>
    <row r="922" spans="2:9">
      <c r="B922" s="13" t="s">
        <v>9</v>
      </c>
      <c r="C922" s="147" t="s">
        <v>156</v>
      </c>
      <c r="D922" s="115">
        <v>2</v>
      </c>
      <c r="E922" s="147">
        <v>1.5</v>
      </c>
      <c r="F922" s="147">
        <v>1.5</v>
      </c>
      <c r="G922" s="115">
        <v>0.15</v>
      </c>
      <c r="H922" s="10">
        <f>+G922*F922*E922*D922</f>
        <v>0.67499999999999993</v>
      </c>
      <c r="I922" s="9"/>
    </row>
    <row r="923" spans="2:9">
      <c r="B923" s="13" t="s">
        <v>11</v>
      </c>
      <c r="C923" s="147" t="s">
        <v>157</v>
      </c>
      <c r="D923" s="115">
        <v>2</v>
      </c>
      <c r="E923" s="147">
        <v>1.5</v>
      </c>
      <c r="F923" s="147">
        <v>3</v>
      </c>
      <c r="G923" s="115">
        <v>0.15</v>
      </c>
      <c r="H923" s="10">
        <f t="shared" ref="H923" si="80">+G923*F923*E923*D923</f>
        <v>1.3499999999999999</v>
      </c>
      <c r="I923" s="9">
        <f>SUM(H890:H923)</f>
        <v>64.514054999999999</v>
      </c>
    </row>
    <row r="924" spans="2:9">
      <c r="B924" s="13"/>
      <c r="C924" s="94"/>
      <c r="D924" s="94"/>
      <c r="E924" s="94"/>
      <c r="F924" s="94"/>
      <c r="H924" s="10"/>
    </row>
    <row r="925" spans="2:9">
      <c r="B925" s="13"/>
      <c r="C925" s="116" t="s">
        <v>552</v>
      </c>
      <c r="D925" s="147"/>
      <c r="E925" s="147"/>
      <c r="F925" s="147"/>
      <c r="H925" s="9">
        <f>I923+I885</f>
        <v>136.47424700000005</v>
      </c>
    </row>
    <row r="926" spans="2:9">
      <c r="B926" s="13"/>
      <c r="C926" t="s">
        <v>364</v>
      </c>
      <c r="H926" s="10">
        <f>+H925*0.07</f>
        <v>9.5531972900000035</v>
      </c>
    </row>
    <row r="927" spans="2:9">
      <c r="B927" s="13"/>
      <c r="C927" s="97" t="s">
        <v>551</v>
      </c>
      <c r="H927" s="9">
        <f>SUM(H925:H926)</f>
        <v>146.02744429000006</v>
      </c>
    </row>
    <row r="928" spans="2:9">
      <c r="B928" s="13"/>
      <c r="C928" s="97"/>
      <c r="H928" s="9"/>
    </row>
    <row r="929" spans="1:9">
      <c r="B929" s="13"/>
      <c r="C929" s="143" t="s">
        <v>367</v>
      </c>
      <c r="D929" s="142" t="s">
        <v>64</v>
      </c>
      <c r="E929" s="142" t="s">
        <v>7</v>
      </c>
      <c r="F929" s="142" t="s">
        <v>8</v>
      </c>
      <c r="G929" s="142" t="s">
        <v>46</v>
      </c>
      <c r="H929" s="142" t="s">
        <v>122</v>
      </c>
    </row>
    <row r="930" spans="1:9">
      <c r="A930" s="218" t="s">
        <v>368</v>
      </c>
      <c r="B930" s="13"/>
      <c r="C930" t="s">
        <v>545</v>
      </c>
      <c r="D930" s="115">
        <v>3</v>
      </c>
      <c r="E930" s="103">
        <v>1.5</v>
      </c>
      <c r="F930" s="115">
        <v>1.5</v>
      </c>
      <c r="G930" s="115">
        <v>0.15</v>
      </c>
      <c r="H930" s="10">
        <f>+G930*F930*E930*D930*1.15</f>
        <v>1.1643749999999999</v>
      </c>
    </row>
    <row r="931" spans="1:9">
      <c r="B931" s="13"/>
      <c r="C931" t="s">
        <v>545</v>
      </c>
      <c r="D931" s="115">
        <v>3</v>
      </c>
      <c r="E931" s="103">
        <v>1.5</v>
      </c>
      <c r="F931" s="115">
        <v>1.5</v>
      </c>
      <c r="G931" s="115">
        <v>0.15</v>
      </c>
      <c r="H931" s="10">
        <f>+G931*F931*E931*D931*1.15</f>
        <v>1.1643749999999999</v>
      </c>
    </row>
    <row r="932" spans="1:9">
      <c r="B932" s="13"/>
      <c r="C932" s="147"/>
      <c r="D932" s="147"/>
      <c r="E932" s="147"/>
      <c r="F932" s="147"/>
      <c r="H932" s="10"/>
    </row>
    <row r="933" spans="1:9">
      <c r="B933" s="13"/>
      <c r="C933" s="143" t="s">
        <v>369</v>
      </c>
      <c r="D933" s="147"/>
      <c r="E933" s="147"/>
      <c r="F933" s="147"/>
      <c r="H933" s="9">
        <f>SUM(H930:H932)</f>
        <v>2.3287499999999999</v>
      </c>
      <c r="I933" s="9">
        <f>H933</f>
        <v>2.3287499999999999</v>
      </c>
    </row>
    <row r="934" spans="1:9">
      <c r="B934" s="13"/>
      <c r="C934" s="147"/>
      <c r="D934" s="147"/>
      <c r="E934" s="147"/>
      <c r="F934" s="147"/>
      <c r="H934" s="10"/>
    </row>
    <row r="935" spans="1:9">
      <c r="B935" s="13"/>
      <c r="C935" s="147"/>
      <c r="D935" s="147"/>
      <c r="E935" s="147"/>
      <c r="F935" s="147"/>
      <c r="H935" s="10"/>
    </row>
    <row r="936" spans="1:9">
      <c r="A936" s="215" t="s">
        <v>370</v>
      </c>
      <c r="B936" s="13"/>
      <c r="C936" s="106" t="s">
        <v>371</v>
      </c>
      <c r="D936" s="142" t="s">
        <v>64</v>
      </c>
      <c r="E936" s="142" t="s">
        <v>7</v>
      </c>
      <c r="F936" s="142" t="s">
        <v>8</v>
      </c>
      <c r="G936" s="142" t="s">
        <v>46</v>
      </c>
      <c r="H936" s="142" t="s">
        <v>122</v>
      </c>
    </row>
    <row r="937" spans="1:9">
      <c r="B937" s="13"/>
      <c r="C937" s="147"/>
      <c r="D937" s="115">
        <v>2</v>
      </c>
      <c r="E937" s="103">
        <v>2.6</v>
      </c>
      <c r="F937" s="115">
        <v>0.15</v>
      </c>
      <c r="G937" s="115">
        <v>0.3</v>
      </c>
      <c r="H937" s="10">
        <f t="shared" ref="H937:H942" si="81">+G937*F937*E937*D937*1.15</f>
        <v>0.26909999999999995</v>
      </c>
    </row>
    <row r="938" spans="1:9">
      <c r="B938" s="13"/>
      <c r="C938" s="147"/>
      <c r="D938" s="115">
        <v>2</v>
      </c>
      <c r="E938" s="10">
        <v>5.5</v>
      </c>
      <c r="F938" s="115">
        <v>0.15</v>
      </c>
      <c r="G938" s="115">
        <v>0.3</v>
      </c>
      <c r="H938" s="10">
        <f t="shared" si="81"/>
        <v>0.56924999999999992</v>
      </c>
    </row>
    <row r="939" spans="1:9">
      <c r="B939" s="13"/>
      <c r="C939" s="147"/>
      <c r="D939" s="115">
        <v>2</v>
      </c>
      <c r="E939" s="10">
        <v>6.2</v>
      </c>
      <c r="F939" s="115">
        <v>0.15</v>
      </c>
      <c r="G939" s="115">
        <v>0.3</v>
      </c>
      <c r="H939" s="10">
        <f t="shared" si="81"/>
        <v>0.64169999999999994</v>
      </c>
    </row>
    <row r="940" spans="1:9">
      <c r="B940" s="13"/>
      <c r="C940" s="147"/>
      <c r="D940" s="115">
        <v>2</v>
      </c>
      <c r="E940" s="10">
        <v>7.3</v>
      </c>
      <c r="F940" s="115">
        <v>0.15</v>
      </c>
      <c r="G940" s="115">
        <v>0.3</v>
      </c>
      <c r="H940" s="10">
        <f t="shared" si="81"/>
        <v>0.75554999999999983</v>
      </c>
    </row>
    <row r="941" spans="1:9">
      <c r="B941" s="13"/>
      <c r="C941" s="147"/>
      <c r="D941" s="115">
        <v>2</v>
      </c>
      <c r="E941" s="10">
        <v>5.8</v>
      </c>
      <c r="F941" s="115">
        <v>0.15</v>
      </c>
      <c r="G941" s="115">
        <v>0.3</v>
      </c>
      <c r="H941" s="10">
        <f t="shared" si="81"/>
        <v>0.60029999999999994</v>
      </c>
    </row>
    <row r="942" spans="1:9">
      <c r="B942" s="13"/>
      <c r="C942" s="147"/>
      <c r="D942" s="115">
        <v>2</v>
      </c>
      <c r="E942" s="10">
        <v>3</v>
      </c>
      <c r="F942" s="115">
        <v>0.15</v>
      </c>
      <c r="G942" s="115">
        <v>0.3</v>
      </c>
      <c r="H942" s="10">
        <f t="shared" si="81"/>
        <v>0.3105</v>
      </c>
      <c r="I942" s="146">
        <f>SUM(H937:H942)</f>
        <v>3.1463999999999999</v>
      </c>
    </row>
    <row r="943" spans="1:9">
      <c r="B943" s="13"/>
      <c r="C943" s="147"/>
      <c r="D943" s="115"/>
      <c r="E943" s="10"/>
      <c r="F943" s="115"/>
      <c r="H943" s="10"/>
    </row>
    <row r="944" spans="1:9">
      <c r="B944" s="13"/>
      <c r="C944" s="147"/>
      <c r="D944" s="147"/>
      <c r="E944" s="147"/>
      <c r="F944" s="147"/>
      <c r="H944" s="10"/>
    </row>
    <row r="945" spans="1:10">
      <c r="A945" s="219"/>
      <c r="B945" s="117"/>
      <c r="C945" s="6" t="s">
        <v>356</v>
      </c>
      <c r="E945" s="115" t="s">
        <v>354</v>
      </c>
      <c r="F945" s="142" t="s">
        <v>128</v>
      </c>
      <c r="G945" s="142" t="s">
        <v>357</v>
      </c>
      <c r="H945" s="144" t="s">
        <v>358</v>
      </c>
      <c r="I945" s="9"/>
    </row>
    <row r="946" spans="1:10">
      <c r="C946" t="s">
        <v>68</v>
      </c>
      <c r="E946" s="147">
        <v>2</v>
      </c>
      <c r="F946" s="51">
        <v>12</v>
      </c>
      <c r="G946" s="115">
        <v>0.6</v>
      </c>
      <c r="H946" s="52">
        <f>G946*F946*E946</f>
        <v>14.399999999999999</v>
      </c>
      <c r="I946" s="9"/>
    </row>
    <row r="947" spans="1:10">
      <c r="E947" s="147">
        <v>1</v>
      </c>
      <c r="F947" s="51">
        <v>5.9</v>
      </c>
      <c r="G947" s="115">
        <v>0.6</v>
      </c>
      <c r="H947" s="52">
        <f t="shared" ref="H947" si="82">G947*F947*E947</f>
        <v>3.54</v>
      </c>
      <c r="I947" s="9"/>
    </row>
    <row r="948" spans="1:10">
      <c r="C948" t="s">
        <v>186</v>
      </c>
      <c r="E948" s="147">
        <v>2</v>
      </c>
      <c r="F948" s="51">
        <v>12</v>
      </c>
      <c r="G948" s="115">
        <v>0.6</v>
      </c>
      <c r="H948" s="52">
        <f>G948*F948*E948</f>
        <v>14.399999999999999</v>
      </c>
      <c r="I948" s="9"/>
    </row>
    <row r="949" spans="1:10">
      <c r="E949" s="147">
        <v>2</v>
      </c>
      <c r="F949" s="51">
        <v>5.9</v>
      </c>
      <c r="G949" s="115">
        <v>0.6</v>
      </c>
      <c r="H949" s="52">
        <f t="shared" ref="H949" si="83">G949*F949*E949</f>
        <v>7.08</v>
      </c>
      <c r="I949" s="9"/>
    </row>
    <row r="950" spans="1:10">
      <c r="C950" t="s">
        <v>187</v>
      </c>
      <c r="E950" s="147">
        <v>2</v>
      </c>
      <c r="F950" s="51">
        <v>12</v>
      </c>
      <c r="G950" s="115">
        <v>0.6</v>
      </c>
      <c r="H950" s="52">
        <f>G950*F950*E950</f>
        <v>14.399999999999999</v>
      </c>
      <c r="I950" s="9">
        <f>SUM(H946:H950)</f>
        <v>53.819999999999993</v>
      </c>
    </row>
    <row r="951" spans="1:10">
      <c r="F951" s="147"/>
      <c r="H951" s="9"/>
      <c r="I951" s="9"/>
    </row>
    <row r="952" spans="1:10">
      <c r="C952" s="6" t="s">
        <v>69</v>
      </c>
      <c r="F952" s="143">
        <f>SUM(F946:F951)</f>
        <v>47.8</v>
      </c>
      <c r="G952" s="142"/>
      <c r="H952" s="9">
        <f>SUM(H937:H951)</f>
        <v>56.966399999999993</v>
      </c>
    </row>
    <row r="953" spans="1:10">
      <c r="B953" s="115"/>
      <c r="C953" s="6"/>
      <c r="F953" s="170"/>
      <c r="G953" s="169"/>
      <c r="H953" s="9"/>
    </row>
    <row r="954" spans="1:10">
      <c r="B954" s="115"/>
      <c r="F954" s="170"/>
      <c r="G954" s="169"/>
      <c r="H954" s="9"/>
    </row>
    <row r="955" spans="1:10">
      <c r="A955" s="219" t="s">
        <v>375</v>
      </c>
      <c r="B955" s="118"/>
      <c r="C955" s="6" t="s">
        <v>72</v>
      </c>
    </row>
    <row r="956" spans="1:10" ht="50.25" customHeight="1">
      <c r="F956" s="58" t="s">
        <v>150</v>
      </c>
      <c r="G956" s="58" t="s">
        <v>151</v>
      </c>
      <c r="H956" s="58" t="s">
        <v>152</v>
      </c>
      <c r="I956" s="15"/>
      <c r="J956" s="15" t="s">
        <v>77</v>
      </c>
    </row>
    <row r="957" spans="1:10">
      <c r="B957" s="4" t="s">
        <v>9</v>
      </c>
      <c r="C957" t="s">
        <v>73</v>
      </c>
      <c r="F957" s="10">
        <f>I672+(I672*10%)</f>
        <v>51.880583333333334</v>
      </c>
      <c r="G957" s="115">
        <v>198</v>
      </c>
      <c r="H957" s="10">
        <f t="shared" ref="H957:H962" si="84">+G957*F957</f>
        <v>10272.3555</v>
      </c>
      <c r="I957" s="10"/>
      <c r="J957" s="61">
        <v>1027.5</v>
      </c>
    </row>
    <row r="958" spans="1:10">
      <c r="B958" s="4" t="s">
        <v>11</v>
      </c>
      <c r="C958" t="s">
        <v>373</v>
      </c>
      <c r="F958" s="10">
        <f>H648</f>
        <v>41.249339999999989</v>
      </c>
      <c r="G958" s="190">
        <v>198</v>
      </c>
      <c r="H958" s="146">
        <f t="shared" si="84"/>
        <v>8167.369319999998</v>
      </c>
      <c r="I958" s="146"/>
    </row>
    <row r="959" spans="1:10">
      <c r="B959" s="4" t="s">
        <v>13</v>
      </c>
      <c r="C959" t="s">
        <v>74</v>
      </c>
      <c r="F959" s="10">
        <f>+I885+(+I885)*10%</f>
        <v>79.156211200000072</v>
      </c>
      <c r="G959" s="190">
        <v>198</v>
      </c>
      <c r="H959" s="10">
        <f t="shared" si="84"/>
        <v>15672.929817600014</v>
      </c>
      <c r="I959" s="10"/>
    </row>
    <row r="960" spans="1:10">
      <c r="B960" s="4" t="s">
        <v>15</v>
      </c>
      <c r="C960" t="s">
        <v>372</v>
      </c>
      <c r="F960" s="10">
        <f>I923+I933+(+I923+I933)*10%</f>
        <v>73.527085499999998</v>
      </c>
      <c r="G960" s="190">
        <v>198</v>
      </c>
      <c r="H960" s="10">
        <f t="shared" si="84"/>
        <v>14558.362928999999</v>
      </c>
      <c r="I960" s="10"/>
    </row>
    <row r="961" spans="1:12">
      <c r="B961" s="4" t="s">
        <v>16</v>
      </c>
      <c r="C961" t="s">
        <v>374</v>
      </c>
      <c r="F961" s="10">
        <f>I942</f>
        <v>3.1463999999999999</v>
      </c>
      <c r="G961" s="190">
        <v>198</v>
      </c>
      <c r="H961" s="10">
        <f t="shared" si="84"/>
        <v>622.98720000000003</v>
      </c>
      <c r="I961" s="10"/>
    </row>
    <row r="962" spans="1:12">
      <c r="B962" s="4" t="s">
        <v>17</v>
      </c>
      <c r="C962" t="s">
        <v>376</v>
      </c>
      <c r="F962" s="10">
        <f>I950</f>
        <v>53.819999999999993</v>
      </c>
      <c r="G962" s="190">
        <v>198</v>
      </c>
      <c r="H962" s="10">
        <f t="shared" si="84"/>
        <v>10656.359999999999</v>
      </c>
      <c r="I962" s="10"/>
    </row>
    <row r="963" spans="1:12">
      <c r="B963" s="4"/>
      <c r="F963" s="10"/>
      <c r="H963" s="10"/>
      <c r="I963" s="10"/>
    </row>
    <row r="964" spans="1:12">
      <c r="C964" s="6" t="s">
        <v>75</v>
      </c>
      <c r="F964" s="9">
        <f>SUM(F957:F960)</f>
        <v>245.81322003333338</v>
      </c>
      <c r="H964" s="9">
        <f>SUM(H957:H963)</f>
        <v>59950.364766600018</v>
      </c>
      <c r="I964" s="9"/>
      <c r="J964">
        <f>H964/700/10.76</f>
        <v>7.9594217693308575</v>
      </c>
      <c r="L964" s="20"/>
    </row>
    <row r="965" spans="1:12">
      <c r="B965" s="115"/>
      <c r="C965" s="6" t="s">
        <v>216</v>
      </c>
      <c r="F965" s="10"/>
      <c r="H965" s="10"/>
      <c r="I965" s="9"/>
      <c r="L965" s="114"/>
    </row>
    <row r="966" spans="1:12">
      <c r="A966" s="218" t="s">
        <v>378</v>
      </c>
      <c r="B966" s="115"/>
      <c r="C966" s="6" t="s">
        <v>377</v>
      </c>
      <c r="F966" s="115"/>
      <c r="H966" s="10"/>
      <c r="I966" s="115"/>
    </row>
    <row r="967" spans="1:12">
      <c r="B967" s="115"/>
      <c r="C967" t="s">
        <v>379</v>
      </c>
      <c r="F967" s="115"/>
      <c r="H967" s="10">
        <f>H203</f>
        <v>459.71199999999999</v>
      </c>
      <c r="I967" s="115"/>
    </row>
    <row r="968" spans="1:12">
      <c r="B968" s="115"/>
      <c r="C968" t="s">
        <v>380</v>
      </c>
      <c r="F968" s="115"/>
      <c r="H968" s="10">
        <f>H436</f>
        <v>162.39652000000004</v>
      </c>
      <c r="I968" s="115"/>
    </row>
    <row r="969" spans="1:12">
      <c r="B969" s="115"/>
      <c r="C969" t="s">
        <v>381</v>
      </c>
      <c r="F969" s="115"/>
      <c r="H969" s="10">
        <f>H178</f>
        <v>473.10307</v>
      </c>
      <c r="I969" s="115"/>
    </row>
    <row r="970" spans="1:12">
      <c r="B970" s="115"/>
      <c r="F970" s="115"/>
      <c r="H970" s="10"/>
      <c r="I970" s="115"/>
    </row>
    <row r="971" spans="1:12">
      <c r="B971" s="115"/>
      <c r="C971" s="6" t="s">
        <v>382</v>
      </c>
      <c r="F971" s="115"/>
      <c r="H971" s="9">
        <f>SUM(H967:H970)</f>
        <v>1095.2115899999999</v>
      </c>
      <c r="I971" s="115"/>
    </row>
    <row r="972" spans="1:12">
      <c r="B972" s="115"/>
      <c r="F972" s="115"/>
      <c r="H972" s="10"/>
      <c r="I972" s="115"/>
    </row>
    <row r="973" spans="1:12" ht="18.75">
      <c r="C973" s="157" t="s">
        <v>76</v>
      </c>
      <c r="D973" s="25"/>
      <c r="E973" s="25"/>
      <c r="H973" s="9"/>
      <c r="I973" s="9"/>
    </row>
    <row r="974" spans="1:12" ht="18.75">
      <c r="B974" s="115"/>
      <c r="C974" s="157"/>
      <c r="D974" s="25"/>
      <c r="E974" s="25"/>
      <c r="H974" s="9"/>
      <c r="I974" s="9"/>
    </row>
    <row r="975" spans="1:12">
      <c r="A975" s="218" t="s">
        <v>555</v>
      </c>
      <c r="B975" s="170"/>
      <c r="C975" s="6" t="s">
        <v>559</v>
      </c>
      <c r="D975" s="115"/>
      <c r="E975" s="115"/>
      <c r="F975" s="115"/>
      <c r="H975" s="115"/>
      <c r="I975" s="10"/>
    </row>
    <row r="976" spans="1:12">
      <c r="B976" s="169" t="s">
        <v>24</v>
      </c>
      <c r="C976" s="6" t="s">
        <v>560</v>
      </c>
    </row>
    <row r="977" spans="1:9">
      <c r="B977" s="169" t="s">
        <v>25</v>
      </c>
      <c r="C977" s="409" t="s">
        <v>26</v>
      </c>
      <c r="D977" s="409"/>
      <c r="E977" s="169" t="s">
        <v>6</v>
      </c>
      <c r="F977" s="169" t="s">
        <v>7</v>
      </c>
      <c r="G977" s="169" t="s">
        <v>8</v>
      </c>
      <c r="H977" s="169" t="s">
        <v>49</v>
      </c>
      <c r="I977" s="170" t="s">
        <v>122</v>
      </c>
    </row>
    <row r="978" spans="1:9">
      <c r="B978" s="4" t="s">
        <v>9</v>
      </c>
      <c r="C978" s="115" t="s">
        <v>138</v>
      </c>
      <c r="D978" s="115" t="s">
        <v>221</v>
      </c>
      <c r="F978" s="115">
        <v>1.4950000000000001</v>
      </c>
      <c r="G978" s="115">
        <v>0.34499999999999997</v>
      </c>
      <c r="H978" s="10">
        <v>1</v>
      </c>
      <c r="I978" s="10">
        <f t="shared" ref="I978:I999" si="85">+H978*G978*F978</f>
        <v>0.51577499999999998</v>
      </c>
    </row>
    <row r="979" spans="1:9">
      <c r="B979" s="4" t="s">
        <v>11</v>
      </c>
      <c r="C979" s="115" t="s">
        <v>221</v>
      </c>
      <c r="D979" s="115" t="s">
        <v>155</v>
      </c>
      <c r="F979" s="115">
        <v>5.86</v>
      </c>
      <c r="G979" s="115">
        <v>0.34499999999999997</v>
      </c>
      <c r="H979" s="10">
        <v>1.4</v>
      </c>
      <c r="I979" s="10">
        <f t="shared" si="85"/>
        <v>2.8303799999999999</v>
      </c>
    </row>
    <row r="980" spans="1:9">
      <c r="B980" s="4" t="s">
        <v>13</v>
      </c>
      <c r="C980" s="115" t="s">
        <v>139</v>
      </c>
      <c r="D980" s="115" t="s">
        <v>140</v>
      </c>
      <c r="F980" s="115">
        <v>1.4950000000000001</v>
      </c>
      <c r="G980" s="115">
        <v>0.34499999999999997</v>
      </c>
      <c r="H980" s="10">
        <v>1</v>
      </c>
      <c r="I980" s="10">
        <f t="shared" si="85"/>
        <v>0.51577499999999998</v>
      </c>
    </row>
    <row r="981" spans="1:9">
      <c r="B981" s="4" t="s">
        <v>15</v>
      </c>
      <c r="C981" s="115" t="s">
        <v>225</v>
      </c>
      <c r="D981" s="115" t="s">
        <v>42</v>
      </c>
      <c r="F981" s="115">
        <v>4.4649999999999999</v>
      </c>
      <c r="G981" s="115">
        <v>0.34499999999999997</v>
      </c>
      <c r="H981" s="10">
        <v>1</v>
      </c>
      <c r="I981" s="10">
        <f t="shared" si="85"/>
        <v>1.5404249999999999</v>
      </c>
    </row>
    <row r="982" spans="1:9">
      <c r="B982" s="4" t="s">
        <v>16</v>
      </c>
      <c r="C982" s="115" t="s">
        <v>42</v>
      </c>
      <c r="D982" s="115" t="s">
        <v>131</v>
      </c>
      <c r="F982" s="115">
        <v>5.86</v>
      </c>
      <c r="G982" s="115">
        <v>0.34499999999999997</v>
      </c>
      <c r="H982" s="10">
        <v>1.4</v>
      </c>
      <c r="I982" s="10">
        <f t="shared" si="85"/>
        <v>2.8303799999999999</v>
      </c>
    </row>
    <row r="983" spans="1:9">
      <c r="B983" s="4" t="s">
        <v>17</v>
      </c>
      <c r="C983" s="115" t="s">
        <v>226</v>
      </c>
      <c r="D983" s="115" t="s">
        <v>141</v>
      </c>
      <c r="F983" s="115">
        <v>4.4649999999999999</v>
      </c>
      <c r="G983" s="115">
        <v>0.34499999999999997</v>
      </c>
      <c r="H983" s="10">
        <v>1</v>
      </c>
      <c r="I983" s="10">
        <f t="shared" si="85"/>
        <v>1.5404249999999999</v>
      </c>
    </row>
    <row r="984" spans="1:9">
      <c r="B984" s="4" t="s">
        <v>18</v>
      </c>
      <c r="C984" s="115" t="s">
        <v>141</v>
      </c>
      <c r="D984" s="115" t="s">
        <v>142</v>
      </c>
      <c r="F984" s="115">
        <v>5.86</v>
      </c>
      <c r="G984" s="115">
        <v>0.34499999999999997</v>
      </c>
      <c r="H984" s="10">
        <v>1.4</v>
      </c>
      <c r="I984" s="10">
        <f t="shared" si="85"/>
        <v>2.8303799999999999</v>
      </c>
    </row>
    <row r="985" spans="1:9">
      <c r="B985" s="4" t="s">
        <v>19</v>
      </c>
      <c r="C985" s="115" t="s">
        <v>137</v>
      </c>
      <c r="D985" s="115" t="s">
        <v>43</v>
      </c>
      <c r="F985" s="115">
        <v>4.4649999999999999</v>
      </c>
      <c r="G985" s="115">
        <v>0.34499999999999997</v>
      </c>
      <c r="H985" s="10">
        <v>1</v>
      </c>
      <c r="I985" s="10">
        <f t="shared" si="85"/>
        <v>1.5404249999999999</v>
      </c>
    </row>
    <row r="986" spans="1:9">
      <c r="B986" s="4" t="s">
        <v>20</v>
      </c>
      <c r="C986" s="115" t="s">
        <v>43</v>
      </c>
      <c r="D986" s="115" t="s">
        <v>44</v>
      </c>
      <c r="F986" s="115">
        <v>5.86</v>
      </c>
      <c r="G986" s="115">
        <v>0.34499999999999997</v>
      </c>
      <c r="H986" s="10">
        <v>1.4</v>
      </c>
      <c r="I986" s="10">
        <f t="shared" si="85"/>
        <v>2.8303799999999999</v>
      </c>
    </row>
    <row r="987" spans="1:9">
      <c r="A987" s="220"/>
      <c r="B987" s="169" t="s">
        <v>45</v>
      </c>
      <c r="C987" s="115"/>
      <c r="D987" s="115"/>
      <c r="F987" s="115"/>
      <c r="H987" s="10"/>
      <c r="I987" s="10"/>
    </row>
    <row r="988" spans="1:9">
      <c r="A988" s="220"/>
      <c r="B988" s="4" t="s">
        <v>9</v>
      </c>
      <c r="C988" s="115" t="s">
        <v>225</v>
      </c>
      <c r="D988" s="115" t="s">
        <v>226</v>
      </c>
      <c r="F988" s="115">
        <v>2.6</v>
      </c>
      <c r="G988" s="115">
        <v>0.34499999999999997</v>
      </c>
      <c r="H988" s="10">
        <v>0.6</v>
      </c>
      <c r="I988" s="10">
        <f t="shared" si="85"/>
        <v>0.53820000000000001</v>
      </c>
    </row>
    <row r="989" spans="1:9">
      <c r="A989" s="220"/>
      <c r="B989" s="4" t="s">
        <v>11</v>
      </c>
      <c r="C989" s="115" t="s">
        <v>226</v>
      </c>
      <c r="D989" s="115" t="s">
        <v>137</v>
      </c>
      <c r="F989" s="115">
        <v>3.96</v>
      </c>
      <c r="G989" s="115">
        <v>0.34499999999999997</v>
      </c>
      <c r="H989" s="10">
        <v>0.6</v>
      </c>
      <c r="I989" s="10">
        <f t="shared" si="85"/>
        <v>0.81972</v>
      </c>
    </row>
    <row r="990" spans="1:9">
      <c r="B990" s="4" t="s">
        <v>13</v>
      </c>
      <c r="C990" s="115" t="s">
        <v>62</v>
      </c>
      <c r="D990" s="115" t="s">
        <v>130</v>
      </c>
      <c r="F990" s="115">
        <v>1.59</v>
      </c>
      <c r="G990" s="115">
        <v>0.34499999999999997</v>
      </c>
      <c r="H990" s="10">
        <v>0.6</v>
      </c>
      <c r="I990" s="10">
        <f t="shared" si="85"/>
        <v>0.32912999999999998</v>
      </c>
    </row>
    <row r="991" spans="1:9">
      <c r="B991" s="4" t="s">
        <v>15</v>
      </c>
      <c r="C991" s="115" t="s">
        <v>138</v>
      </c>
      <c r="D991" s="115" t="s">
        <v>139</v>
      </c>
      <c r="F991" s="115">
        <v>1.2749999999999999</v>
      </c>
      <c r="G991" s="115">
        <v>0.34499999999999997</v>
      </c>
      <c r="H991" s="10">
        <v>1</v>
      </c>
      <c r="I991" s="10">
        <f t="shared" si="85"/>
        <v>0.43987499999999996</v>
      </c>
    </row>
    <row r="992" spans="1:9">
      <c r="B992" s="4" t="s">
        <v>16</v>
      </c>
      <c r="C992" s="115" t="s">
        <v>139</v>
      </c>
      <c r="D992" s="115" t="s">
        <v>228</v>
      </c>
      <c r="F992" s="115">
        <v>3</v>
      </c>
      <c r="G992" s="115">
        <v>0.34499999999999997</v>
      </c>
      <c r="H992" s="10">
        <v>1</v>
      </c>
      <c r="I992" s="10">
        <f t="shared" si="85"/>
        <v>1.0349999999999999</v>
      </c>
    </row>
    <row r="993" spans="1:9">
      <c r="B993" s="4" t="s">
        <v>17</v>
      </c>
      <c r="C993" s="115" t="s">
        <v>221</v>
      </c>
      <c r="D993" s="115" t="s">
        <v>42</v>
      </c>
      <c r="F993" s="115">
        <v>4.1900000000000004</v>
      </c>
      <c r="G993" s="115">
        <v>0.34499999999999997</v>
      </c>
      <c r="H993" s="10">
        <v>1</v>
      </c>
      <c r="I993" s="10">
        <f t="shared" si="85"/>
        <v>1.4455500000000001</v>
      </c>
    </row>
    <row r="994" spans="1:9">
      <c r="B994" s="4" t="s">
        <v>18</v>
      </c>
      <c r="C994" s="115" t="s">
        <v>42</v>
      </c>
      <c r="D994" s="115" t="s">
        <v>141</v>
      </c>
      <c r="F994" s="115">
        <v>2.6</v>
      </c>
      <c r="G994" s="115">
        <v>0.34499999999999997</v>
      </c>
      <c r="H994" s="10">
        <v>1</v>
      </c>
      <c r="I994" s="10">
        <f t="shared" si="85"/>
        <v>0.89699999999999991</v>
      </c>
    </row>
    <row r="995" spans="1:9">
      <c r="B995" s="4" t="s">
        <v>19</v>
      </c>
      <c r="C995" s="115" t="s">
        <v>141</v>
      </c>
      <c r="D995" s="115" t="s">
        <v>43</v>
      </c>
      <c r="F995" s="115">
        <v>3.96</v>
      </c>
      <c r="G995" s="115">
        <v>0.34499999999999997</v>
      </c>
      <c r="H995" s="10">
        <v>1</v>
      </c>
      <c r="I995" s="10">
        <f t="shared" si="85"/>
        <v>1.3661999999999999</v>
      </c>
    </row>
    <row r="996" spans="1:9">
      <c r="B996" s="4" t="s">
        <v>20</v>
      </c>
      <c r="C996" s="115" t="s">
        <v>155</v>
      </c>
      <c r="D996" s="115" t="s">
        <v>131</v>
      </c>
      <c r="F996" s="115">
        <v>4.1900000000000004</v>
      </c>
      <c r="G996" s="115">
        <v>0.34499999999999997</v>
      </c>
      <c r="H996" s="10">
        <v>1.4</v>
      </c>
      <c r="I996" s="10">
        <f t="shared" si="85"/>
        <v>2.0237699999999998</v>
      </c>
    </row>
    <row r="997" spans="1:9">
      <c r="B997" s="4" t="s">
        <v>21</v>
      </c>
      <c r="C997" s="115" t="s">
        <v>131</v>
      </c>
      <c r="D997" s="115" t="s">
        <v>142</v>
      </c>
      <c r="F997" s="115">
        <v>2.6</v>
      </c>
      <c r="G997" s="115">
        <v>0.34499999999999997</v>
      </c>
      <c r="H997" s="10">
        <v>1.4</v>
      </c>
      <c r="I997" s="10">
        <f t="shared" si="85"/>
        <v>1.2557999999999998</v>
      </c>
    </row>
    <row r="998" spans="1:9">
      <c r="B998" s="4" t="s">
        <v>22</v>
      </c>
      <c r="C998" s="115" t="s">
        <v>142</v>
      </c>
      <c r="D998" s="115" t="s">
        <v>504</v>
      </c>
      <c r="F998" s="115">
        <v>1.41</v>
      </c>
      <c r="G998" s="115">
        <v>0.34499999999999997</v>
      </c>
      <c r="H998" s="10">
        <v>1.4</v>
      </c>
      <c r="I998" s="10">
        <f t="shared" si="85"/>
        <v>0.68102999999999991</v>
      </c>
    </row>
    <row r="999" spans="1:9">
      <c r="B999" s="4" t="s">
        <v>23</v>
      </c>
      <c r="C999" s="115" t="s">
        <v>504</v>
      </c>
      <c r="D999" s="115" t="s">
        <v>44</v>
      </c>
      <c r="F999" s="115">
        <v>2.1</v>
      </c>
      <c r="G999" s="115">
        <v>0.34499999999999997</v>
      </c>
      <c r="H999" s="10">
        <v>1.4</v>
      </c>
      <c r="I999" s="10">
        <f t="shared" si="85"/>
        <v>1.0143</v>
      </c>
    </row>
    <row r="1000" spans="1:9" ht="18.75">
      <c r="B1000" s="115"/>
      <c r="C1000" s="157"/>
      <c r="D1000" s="25"/>
      <c r="E1000" s="25"/>
      <c r="H1000" s="9"/>
      <c r="I1000" s="9"/>
    </row>
    <row r="1001" spans="1:9">
      <c r="C1001" s="168" t="s">
        <v>552</v>
      </c>
      <c r="D1001" s="147"/>
      <c r="E1001" s="147"/>
      <c r="F1001" s="115"/>
      <c r="H1001" s="9"/>
      <c r="I1001" s="9">
        <f>SUM(I978:I1000)</f>
        <v>28.819919999999996</v>
      </c>
    </row>
    <row r="1002" spans="1:9">
      <c r="C1002" t="s">
        <v>693</v>
      </c>
      <c r="F1002" s="115"/>
      <c r="H1002" s="9"/>
      <c r="I1002" s="10">
        <f>+I1001*0.1</f>
        <v>2.8819919999999999</v>
      </c>
    </row>
    <row r="1003" spans="1:9">
      <c r="B1003" s="97"/>
      <c r="C1003" s="97" t="s">
        <v>551</v>
      </c>
      <c r="E1003" s="147"/>
      <c r="F1003" s="147"/>
      <c r="G1003" s="147"/>
      <c r="H1003" s="40"/>
      <c r="I1003" s="40">
        <f>SUM(I1001:I1002)</f>
        <v>31.701911999999997</v>
      </c>
    </row>
    <row r="1004" spans="1:9">
      <c r="B1004" s="97"/>
      <c r="E1004" s="147"/>
      <c r="F1004" s="147"/>
      <c r="G1004" s="147"/>
      <c r="H1004" s="40"/>
      <c r="I1004" s="40"/>
    </row>
    <row r="1005" spans="1:9">
      <c r="A1005" s="219" t="s">
        <v>383</v>
      </c>
      <c r="B1005" s="118"/>
      <c r="C1005" s="6" t="s">
        <v>85</v>
      </c>
      <c r="D1005" s="22"/>
      <c r="E1005" s="22"/>
      <c r="F1005" s="22"/>
      <c r="H1005" s="22"/>
      <c r="I1005" s="10"/>
    </row>
    <row r="1006" spans="1:9">
      <c r="C1006" s="6" t="s">
        <v>86</v>
      </c>
    </row>
    <row r="1007" spans="1:9">
      <c r="B1007" s="98" t="s">
        <v>24</v>
      </c>
      <c r="C1007" s="6" t="s">
        <v>52</v>
      </c>
    </row>
    <row r="1008" spans="1:9">
      <c r="B1008" s="98" t="s">
        <v>25</v>
      </c>
      <c r="C1008" s="409" t="s">
        <v>26</v>
      </c>
      <c r="D1008" s="409"/>
      <c r="E1008" s="20" t="s">
        <v>6</v>
      </c>
      <c r="F1008" s="20" t="s">
        <v>7</v>
      </c>
      <c r="G1008" s="126" t="s">
        <v>8</v>
      </c>
      <c r="H1008" s="20" t="s">
        <v>49</v>
      </c>
      <c r="I1008" s="47" t="s">
        <v>122</v>
      </c>
    </row>
    <row r="1009" spans="2:9">
      <c r="B1009" s="4" t="s">
        <v>9</v>
      </c>
      <c r="C1009" s="115" t="s">
        <v>220</v>
      </c>
      <c r="D1009" s="115" t="s">
        <v>132</v>
      </c>
      <c r="E1009" s="115">
        <v>1</v>
      </c>
      <c r="F1009" s="115">
        <v>5.86</v>
      </c>
      <c r="G1009" s="115">
        <v>0.23</v>
      </c>
      <c r="H1009" s="93">
        <v>2.8</v>
      </c>
      <c r="I1009" s="10">
        <f>H1009*G1009*F1009*E1009</f>
        <v>3.7738400000000003</v>
      </c>
    </row>
    <row r="1010" spans="2:9">
      <c r="B1010" s="4" t="s">
        <v>11</v>
      </c>
      <c r="C1010" s="115" t="s">
        <v>221</v>
      </c>
      <c r="D1010" s="115" t="s">
        <v>155</v>
      </c>
      <c r="E1010" s="115">
        <v>1</v>
      </c>
      <c r="F1010" s="115">
        <v>5.86</v>
      </c>
      <c r="G1010" s="115">
        <v>0.23</v>
      </c>
      <c r="H1010" s="115">
        <v>2.8</v>
      </c>
      <c r="I1010" s="10">
        <f t="shared" ref="I1010:I1041" si="86">H1010*G1010*F1010*E1010</f>
        <v>3.7738400000000003</v>
      </c>
    </row>
    <row r="1011" spans="2:9">
      <c r="B1011" s="4" t="s">
        <v>13</v>
      </c>
      <c r="C1011" s="115" t="s">
        <v>223</v>
      </c>
      <c r="D1011" s="115" t="s">
        <v>224</v>
      </c>
      <c r="E1011" s="115">
        <v>1</v>
      </c>
      <c r="F1011" s="115">
        <v>5.86</v>
      </c>
      <c r="G1011" s="115">
        <v>0.23</v>
      </c>
      <c r="H1011" s="115">
        <v>2.8</v>
      </c>
      <c r="I1011" s="10">
        <f t="shared" si="86"/>
        <v>3.7738400000000003</v>
      </c>
    </row>
    <row r="1012" spans="2:9">
      <c r="B1012" s="4" t="s">
        <v>15</v>
      </c>
      <c r="C1012" s="115" t="s">
        <v>224</v>
      </c>
      <c r="D1012" s="115" t="s">
        <v>225</v>
      </c>
      <c r="E1012" s="115">
        <v>1</v>
      </c>
      <c r="F1012" s="115">
        <v>4.4649999999999999</v>
      </c>
      <c r="G1012" s="115">
        <v>0.23</v>
      </c>
      <c r="H1012" s="115">
        <v>2.8</v>
      </c>
      <c r="I1012" s="10">
        <f t="shared" si="86"/>
        <v>2.8754599999999999</v>
      </c>
    </row>
    <row r="1013" spans="2:9">
      <c r="B1013" s="4" t="s">
        <v>16</v>
      </c>
      <c r="C1013" s="115" t="s">
        <v>225</v>
      </c>
      <c r="D1013" s="115" t="s">
        <v>42</v>
      </c>
      <c r="E1013" s="115">
        <v>1</v>
      </c>
      <c r="F1013" s="115">
        <v>4.4649999999999999</v>
      </c>
      <c r="G1013" s="115">
        <v>0.23</v>
      </c>
      <c r="H1013" s="115">
        <v>2.8</v>
      </c>
      <c r="I1013" s="10">
        <f t="shared" si="86"/>
        <v>2.8754599999999999</v>
      </c>
    </row>
    <row r="1014" spans="2:9">
      <c r="B1014" s="4" t="s">
        <v>17</v>
      </c>
      <c r="C1014" s="115" t="s">
        <v>42</v>
      </c>
      <c r="D1014" s="115" t="s">
        <v>131</v>
      </c>
      <c r="E1014" s="115">
        <v>1</v>
      </c>
      <c r="F1014" s="115">
        <v>5.86</v>
      </c>
      <c r="G1014" s="115">
        <v>0.23</v>
      </c>
      <c r="H1014" s="115">
        <v>2.8</v>
      </c>
      <c r="I1014" s="10">
        <f t="shared" si="86"/>
        <v>3.7738400000000003</v>
      </c>
    </row>
    <row r="1015" spans="2:9">
      <c r="B1015" s="4" t="s">
        <v>18</v>
      </c>
      <c r="C1015" s="115" t="s">
        <v>27</v>
      </c>
      <c r="D1015" s="115" t="s">
        <v>83</v>
      </c>
      <c r="E1015" s="115">
        <v>1</v>
      </c>
      <c r="F1015" s="115">
        <v>5.86</v>
      </c>
      <c r="G1015" s="115">
        <v>0.23</v>
      </c>
      <c r="H1015" s="115">
        <v>2.8</v>
      </c>
      <c r="I1015" s="10">
        <f t="shared" si="86"/>
        <v>3.7738400000000003</v>
      </c>
    </row>
    <row r="1016" spans="2:9">
      <c r="B1016" s="4" t="s">
        <v>19</v>
      </c>
      <c r="C1016" s="115" t="s">
        <v>83</v>
      </c>
      <c r="D1016" s="115" t="s">
        <v>226</v>
      </c>
      <c r="E1016" s="115">
        <v>1</v>
      </c>
      <c r="F1016" s="115">
        <v>4.4649999999999999</v>
      </c>
      <c r="G1016" s="115">
        <v>0.23</v>
      </c>
      <c r="H1016" s="115">
        <v>2.8</v>
      </c>
      <c r="I1016" s="10">
        <f t="shared" si="86"/>
        <v>2.8754599999999999</v>
      </c>
    </row>
    <row r="1017" spans="2:9">
      <c r="B1017" s="4" t="s">
        <v>20</v>
      </c>
      <c r="C1017" s="115" t="s">
        <v>141</v>
      </c>
      <c r="D1017" s="115" t="s">
        <v>142</v>
      </c>
      <c r="E1017" s="115">
        <v>1</v>
      </c>
      <c r="F1017" s="115">
        <v>5.86</v>
      </c>
      <c r="G1017" s="115">
        <v>0.23</v>
      </c>
      <c r="H1017" s="115">
        <v>2.8</v>
      </c>
      <c r="I1017" s="10">
        <f t="shared" si="86"/>
        <v>3.7738400000000003</v>
      </c>
    </row>
    <row r="1018" spans="2:9">
      <c r="B1018" s="4" t="s">
        <v>21</v>
      </c>
      <c r="C1018" s="115" t="s">
        <v>153</v>
      </c>
      <c r="D1018" s="115" t="s">
        <v>166</v>
      </c>
      <c r="E1018" s="115">
        <v>1</v>
      </c>
      <c r="F1018" s="115">
        <v>5.86</v>
      </c>
      <c r="G1018" s="115">
        <v>0.23</v>
      </c>
      <c r="H1018" s="115">
        <v>2.8</v>
      </c>
      <c r="I1018" s="10">
        <f t="shared" si="86"/>
        <v>3.7738400000000003</v>
      </c>
    </row>
    <row r="1019" spans="2:9">
      <c r="B1019" s="4" t="s">
        <v>22</v>
      </c>
      <c r="C1019" s="115" t="s">
        <v>166</v>
      </c>
      <c r="D1019" s="115" t="s">
        <v>137</v>
      </c>
      <c r="E1019" s="115">
        <v>1</v>
      </c>
      <c r="F1019" s="115">
        <v>4.4649999999999999</v>
      </c>
      <c r="G1019" s="115">
        <v>0.23</v>
      </c>
      <c r="H1019" s="115">
        <v>2.8</v>
      </c>
      <c r="I1019" s="10">
        <f t="shared" si="86"/>
        <v>2.8754599999999999</v>
      </c>
    </row>
    <row r="1020" spans="2:9">
      <c r="B1020" s="4" t="s">
        <v>23</v>
      </c>
      <c r="C1020" s="115" t="s">
        <v>137</v>
      </c>
      <c r="D1020" s="115" t="s">
        <v>43</v>
      </c>
      <c r="E1020" s="115">
        <v>1</v>
      </c>
      <c r="F1020" s="115">
        <v>4.4649999999999999</v>
      </c>
      <c r="G1020" s="115">
        <v>0.23</v>
      </c>
      <c r="H1020" s="115">
        <v>2.8</v>
      </c>
      <c r="I1020" s="10">
        <f t="shared" si="86"/>
        <v>2.8754599999999999</v>
      </c>
    </row>
    <row r="1021" spans="2:9">
      <c r="B1021" s="4" t="s">
        <v>29</v>
      </c>
      <c r="C1021" s="115" t="s">
        <v>43</v>
      </c>
      <c r="D1021" s="115" t="s">
        <v>44</v>
      </c>
      <c r="E1021" s="115">
        <v>1</v>
      </c>
      <c r="F1021" s="115">
        <v>5.86</v>
      </c>
      <c r="G1021" s="115">
        <v>0.23</v>
      </c>
      <c r="H1021" s="115">
        <v>2.8</v>
      </c>
      <c r="I1021" s="10">
        <f t="shared" si="86"/>
        <v>3.7738400000000003</v>
      </c>
    </row>
    <row r="1022" spans="2:9">
      <c r="B1022" s="4" t="s">
        <v>30</v>
      </c>
      <c r="C1022" s="115" t="s">
        <v>506</v>
      </c>
      <c r="D1022" s="115"/>
      <c r="E1022" s="115">
        <v>1</v>
      </c>
      <c r="F1022" s="115">
        <v>9.23</v>
      </c>
      <c r="G1022" s="115">
        <v>0.23</v>
      </c>
      <c r="H1022" s="115">
        <v>2.1</v>
      </c>
      <c r="I1022" s="10">
        <f t="shared" ref="I1022" si="87">H1022*G1022*F1022*E1022</f>
        <v>4.4580900000000003</v>
      </c>
    </row>
    <row r="1023" spans="2:9">
      <c r="B1023" s="4"/>
      <c r="C1023" s="115"/>
      <c r="D1023" s="115"/>
      <c r="E1023" s="115"/>
      <c r="F1023" s="115"/>
      <c r="H1023" s="115"/>
      <c r="I1023" s="10"/>
    </row>
    <row r="1024" spans="2:9">
      <c r="B1024" s="126" t="s">
        <v>45</v>
      </c>
      <c r="C1024" s="115"/>
      <c r="D1024" s="115"/>
      <c r="F1024" s="115"/>
      <c r="H1024" s="115"/>
      <c r="I1024" s="10"/>
    </row>
    <row r="1025" spans="1:9">
      <c r="B1025" s="4" t="s">
        <v>9</v>
      </c>
      <c r="C1025" s="115" t="s">
        <v>220</v>
      </c>
      <c r="D1025" s="115" t="s">
        <v>223</v>
      </c>
      <c r="E1025" s="115">
        <v>1</v>
      </c>
      <c r="F1025" s="115">
        <v>4.1900000000000004</v>
      </c>
      <c r="G1025" s="115">
        <v>0.23</v>
      </c>
      <c r="H1025" s="115">
        <v>2.8</v>
      </c>
      <c r="I1025" s="10">
        <f t="shared" si="86"/>
        <v>2.6983600000000005</v>
      </c>
    </row>
    <row r="1026" spans="1:9">
      <c r="B1026" s="4" t="s">
        <v>11</v>
      </c>
      <c r="C1026" s="115" t="s">
        <v>223</v>
      </c>
      <c r="D1026" s="115" t="s">
        <v>27</v>
      </c>
      <c r="E1026" s="115">
        <v>1</v>
      </c>
      <c r="F1026" s="115">
        <v>2.6</v>
      </c>
      <c r="G1026" s="115">
        <v>0.23</v>
      </c>
      <c r="H1026" s="115">
        <v>2.8</v>
      </c>
      <c r="I1026" s="10">
        <f t="shared" si="86"/>
        <v>1.6744000000000001</v>
      </c>
    </row>
    <row r="1027" spans="1:9">
      <c r="B1027" s="4" t="s">
        <v>13</v>
      </c>
      <c r="C1027" s="115" t="s">
        <v>27</v>
      </c>
      <c r="D1027" s="115" t="s">
        <v>500</v>
      </c>
      <c r="E1027" s="115">
        <v>1</v>
      </c>
      <c r="F1027" s="115">
        <v>1.41</v>
      </c>
      <c r="G1027" s="115">
        <v>0.23</v>
      </c>
      <c r="H1027" s="115">
        <v>2.8</v>
      </c>
      <c r="I1027" s="10">
        <f t="shared" si="86"/>
        <v>0.90803999999999996</v>
      </c>
    </row>
    <row r="1028" spans="1:9">
      <c r="B1028" s="4" t="s">
        <v>15</v>
      </c>
      <c r="C1028" s="115" t="s">
        <v>500</v>
      </c>
      <c r="D1028" s="115" t="s">
        <v>153</v>
      </c>
      <c r="E1028" s="115">
        <v>1</v>
      </c>
      <c r="F1028" s="115">
        <v>2.1</v>
      </c>
      <c r="G1028" s="115">
        <v>0.23</v>
      </c>
      <c r="H1028" s="115">
        <v>2.8</v>
      </c>
      <c r="I1028" s="10">
        <f t="shared" ref="I1028" si="88">H1028*G1028*F1028*E1028</f>
        <v>1.3524</v>
      </c>
    </row>
    <row r="1029" spans="1:9">
      <c r="A1029" s="220"/>
      <c r="B1029" s="4" t="s">
        <v>16</v>
      </c>
      <c r="C1029" s="115" t="s">
        <v>132</v>
      </c>
      <c r="D1029" s="115" t="s">
        <v>224</v>
      </c>
      <c r="E1029" s="115">
        <v>1</v>
      </c>
      <c r="F1029" s="115">
        <v>4.1900000000000004</v>
      </c>
      <c r="G1029" s="115">
        <v>0.23</v>
      </c>
      <c r="H1029" s="115">
        <v>2.8</v>
      </c>
      <c r="I1029" s="10">
        <f t="shared" si="86"/>
        <v>2.6983600000000005</v>
      </c>
    </row>
    <row r="1030" spans="1:9">
      <c r="A1030" s="220"/>
      <c r="B1030" s="4" t="s">
        <v>17</v>
      </c>
      <c r="C1030" s="115" t="s">
        <v>224</v>
      </c>
      <c r="D1030" s="115" t="s">
        <v>83</v>
      </c>
      <c r="E1030" s="115">
        <v>1</v>
      </c>
      <c r="F1030" s="115">
        <v>0.9</v>
      </c>
      <c r="G1030" s="115">
        <v>0.23</v>
      </c>
      <c r="H1030" s="115">
        <v>2.8</v>
      </c>
      <c r="I1030" s="10">
        <f t="shared" si="86"/>
        <v>0.5796</v>
      </c>
    </row>
    <row r="1031" spans="1:9">
      <c r="A1031" s="220"/>
      <c r="B1031" s="4" t="s">
        <v>18</v>
      </c>
      <c r="C1031" s="115" t="s">
        <v>83</v>
      </c>
      <c r="D1031" s="115" t="s">
        <v>166</v>
      </c>
      <c r="E1031" s="115">
        <v>1</v>
      </c>
      <c r="F1031" s="115">
        <v>3.96</v>
      </c>
      <c r="G1031" s="115">
        <v>0.23</v>
      </c>
      <c r="H1031" s="115">
        <v>2.8</v>
      </c>
      <c r="I1031" s="10">
        <f t="shared" si="86"/>
        <v>2.5502400000000001</v>
      </c>
    </row>
    <row r="1032" spans="1:9">
      <c r="A1032" s="220"/>
      <c r="B1032" s="4" t="s">
        <v>19</v>
      </c>
      <c r="C1032" s="115" t="s">
        <v>226</v>
      </c>
      <c r="D1032" s="115" t="s">
        <v>137</v>
      </c>
      <c r="E1032" s="115">
        <v>1</v>
      </c>
      <c r="F1032" s="115">
        <v>3.96</v>
      </c>
      <c r="G1032" s="115">
        <v>0.23</v>
      </c>
      <c r="H1032" s="115">
        <v>2.8</v>
      </c>
      <c r="I1032" s="10">
        <f t="shared" si="86"/>
        <v>2.5502400000000001</v>
      </c>
    </row>
    <row r="1033" spans="1:9">
      <c r="A1033" s="220"/>
      <c r="B1033" s="4" t="s">
        <v>20</v>
      </c>
      <c r="C1033" s="115" t="s">
        <v>221</v>
      </c>
      <c r="D1033" s="115" t="s">
        <v>42</v>
      </c>
      <c r="E1033" s="115">
        <v>1</v>
      </c>
      <c r="F1033" s="115">
        <v>4.1900000000000004</v>
      </c>
      <c r="G1033" s="115">
        <v>0.23</v>
      </c>
      <c r="H1033" s="115">
        <v>2.8</v>
      </c>
      <c r="I1033" s="10">
        <f t="shared" si="86"/>
        <v>2.6983600000000005</v>
      </c>
    </row>
    <row r="1034" spans="1:9">
      <c r="A1034" s="220"/>
      <c r="B1034" s="4" t="s">
        <v>21</v>
      </c>
      <c r="C1034" s="115" t="s">
        <v>141</v>
      </c>
      <c r="D1034" s="115" t="s">
        <v>43</v>
      </c>
      <c r="E1034" s="115">
        <v>1</v>
      </c>
      <c r="F1034" s="115">
        <v>3.96</v>
      </c>
      <c r="G1034" s="115">
        <v>0.23</v>
      </c>
      <c r="H1034" s="115">
        <v>2.8</v>
      </c>
      <c r="I1034" s="10">
        <f t="shared" si="86"/>
        <v>2.5502400000000001</v>
      </c>
    </row>
    <row r="1035" spans="1:9">
      <c r="A1035" s="220"/>
      <c r="B1035" s="4" t="s">
        <v>22</v>
      </c>
      <c r="C1035" s="115" t="s">
        <v>155</v>
      </c>
      <c r="D1035" s="115" t="s">
        <v>131</v>
      </c>
      <c r="E1035" s="115">
        <v>1</v>
      </c>
      <c r="F1035" s="115">
        <v>4.1900000000000004</v>
      </c>
      <c r="G1035" s="115">
        <v>0.23</v>
      </c>
      <c r="H1035" s="115">
        <v>2.8</v>
      </c>
      <c r="I1035" s="10">
        <f t="shared" si="86"/>
        <v>2.6983600000000005</v>
      </c>
    </row>
    <row r="1036" spans="1:9">
      <c r="A1036" s="220"/>
      <c r="B1036" s="4" t="s">
        <v>23</v>
      </c>
      <c r="C1036" s="115" t="s">
        <v>131</v>
      </c>
      <c r="D1036" s="115" t="s">
        <v>142</v>
      </c>
      <c r="E1036" s="115">
        <v>1</v>
      </c>
      <c r="F1036" s="115">
        <v>2.6</v>
      </c>
      <c r="G1036" s="115">
        <v>0.23</v>
      </c>
      <c r="H1036" s="115">
        <v>2.8</v>
      </c>
      <c r="I1036" s="10">
        <f t="shared" si="86"/>
        <v>1.6744000000000001</v>
      </c>
    </row>
    <row r="1037" spans="1:9">
      <c r="A1037" s="220"/>
      <c r="B1037" s="4" t="s">
        <v>29</v>
      </c>
      <c r="C1037" s="115" t="s">
        <v>142</v>
      </c>
      <c r="D1037" s="115" t="s">
        <v>504</v>
      </c>
      <c r="E1037" s="115">
        <v>1</v>
      </c>
      <c r="F1037" s="115">
        <v>1.41</v>
      </c>
      <c r="G1037" s="115">
        <v>0.23</v>
      </c>
      <c r="H1037" s="115">
        <v>2.8</v>
      </c>
      <c r="I1037" s="10">
        <f t="shared" si="86"/>
        <v>0.90803999999999996</v>
      </c>
    </row>
    <row r="1038" spans="1:9">
      <c r="A1038" s="220"/>
      <c r="B1038" s="4" t="s">
        <v>30</v>
      </c>
      <c r="C1038" s="115" t="s">
        <v>504</v>
      </c>
      <c r="D1038" s="115" t="s">
        <v>44</v>
      </c>
      <c r="E1038" s="115">
        <v>1</v>
      </c>
      <c r="F1038" s="115">
        <v>2.1</v>
      </c>
      <c r="G1038" s="115">
        <v>0.23</v>
      </c>
      <c r="H1038" s="115">
        <v>2.8</v>
      </c>
      <c r="I1038" s="10">
        <f t="shared" ref="I1038" si="89">H1038*G1038*F1038*E1038</f>
        <v>1.3524</v>
      </c>
    </row>
    <row r="1039" spans="1:9">
      <c r="A1039" s="220"/>
      <c r="B1039" s="4"/>
      <c r="C1039" s="155" t="s">
        <v>229</v>
      </c>
      <c r="D1039" s="115"/>
      <c r="E1039" s="115"/>
      <c r="F1039" s="115"/>
      <c r="H1039" s="115"/>
      <c r="I1039" s="10"/>
    </row>
    <row r="1040" spans="1:9">
      <c r="A1040" s="220"/>
      <c r="B1040" s="4" t="s">
        <v>29</v>
      </c>
      <c r="C1040" s="115" t="s">
        <v>231</v>
      </c>
      <c r="D1040" s="115"/>
      <c r="E1040" s="115">
        <v>1</v>
      </c>
      <c r="F1040" s="115">
        <v>6</v>
      </c>
      <c r="G1040" s="115">
        <v>0.23</v>
      </c>
      <c r="H1040" s="115">
        <v>3.3</v>
      </c>
      <c r="I1040" s="10">
        <f t="shared" si="86"/>
        <v>4.5540000000000003</v>
      </c>
    </row>
    <row r="1041" spans="1:9">
      <c r="A1041" s="220"/>
      <c r="B1041" s="4" t="s">
        <v>30</v>
      </c>
      <c r="C1041" s="115" t="s">
        <v>232</v>
      </c>
      <c r="D1041" s="115"/>
      <c r="E1041" s="115">
        <v>1</v>
      </c>
      <c r="F1041" s="115">
        <v>2.6</v>
      </c>
      <c r="G1041" s="115">
        <v>0.23</v>
      </c>
      <c r="H1041" s="115">
        <v>3.3</v>
      </c>
      <c r="I1041" s="10">
        <f t="shared" si="86"/>
        <v>1.9734</v>
      </c>
    </row>
    <row r="1042" spans="1:9">
      <c r="A1042" s="220"/>
      <c r="B1042" s="4"/>
      <c r="C1042" s="93"/>
      <c r="D1042" s="93"/>
      <c r="E1042" s="93"/>
      <c r="F1042" s="93"/>
      <c r="H1042" s="93"/>
      <c r="I1042" s="10"/>
    </row>
    <row r="1043" spans="1:9">
      <c r="A1043" s="220"/>
      <c r="B1043" s="126"/>
      <c r="C1043" s="409" t="s">
        <v>78</v>
      </c>
      <c r="D1043" s="409"/>
      <c r="E1043" s="409"/>
      <c r="F1043" s="409"/>
      <c r="H1043" s="115"/>
      <c r="I1043" s="10"/>
    </row>
    <row r="1044" spans="1:9">
      <c r="A1044" s="220"/>
      <c r="B1044" s="4"/>
      <c r="C1044" s="115"/>
      <c r="D1044" s="115"/>
      <c r="E1044" s="126" t="s">
        <v>6</v>
      </c>
      <c r="F1044" s="126" t="s">
        <v>7</v>
      </c>
      <c r="G1044" s="126" t="s">
        <v>8</v>
      </c>
      <c r="H1044" s="126" t="s">
        <v>49</v>
      </c>
      <c r="I1044" s="125" t="s">
        <v>122</v>
      </c>
    </row>
    <row r="1045" spans="1:9">
      <c r="A1045" s="220"/>
      <c r="B1045" s="4" t="s">
        <v>9</v>
      </c>
      <c r="C1045" s="115" t="s">
        <v>255</v>
      </c>
      <c r="E1045" s="115">
        <v>2</v>
      </c>
      <c r="F1045" s="115">
        <v>2.4</v>
      </c>
      <c r="G1045" s="115">
        <v>0.23</v>
      </c>
      <c r="H1045" s="115">
        <v>2.7</v>
      </c>
      <c r="I1045" s="10">
        <f>-+H1045*G1045*F1045*E1045</f>
        <v>-2.9808000000000003</v>
      </c>
    </row>
    <row r="1046" spans="1:9">
      <c r="A1046" s="220"/>
      <c r="B1046" s="4" t="s">
        <v>11</v>
      </c>
      <c r="C1046" s="115" t="s">
        <v>27</v>
      </c>
      <c r="E1046" s="115">
        <v>6</v>
      </c>
      <c r="F1046" s="115">
        <v>1.2</v>
      </c>
      <c r="G1046" s="115">
        <v>0.23</v>
      </c>
      <c r="H1046" s="115">
        <v>2.7</v>
      </c>
      <c r="I1046" s="10">
        <f t="shared" ref="I1046:I1053" si="90">-+H1046*G1046*F1046*E1046</f>
        <v>-4.4712000000000005</v>
      </c>
    </row>
    <row r="1047" spans="1:9">
      <c r="A1047" s="220"/>
      <c r="B1047" s="4" t="s">
        <v>13</v>
      </c>
      <c r="C1047" s="115" t="s">
        <v>83</v>
      </c>
      <c r="E1047" s="115">
        <v>2</v>
      </c>
      <c r="F1047" s="115">
        <v>1</v>
      </c>
      <c r="G1047" s="115">
        <v>0.23</v>
      </c>
      <c r="H1047" s="115">
        <v>2.7</v>
      </c>
      <c r="I1047" s="10">
        <f t="shared" si="90"/>
        <v>-1.2420000000000002</v>
      </c>
    </row>
    <row r="1048" spans="1:9">
      <c r="A1048" s="220"/>
      <c r="B1048" s="4" t="s">
        <v>15</v>
      </c>
      <c r="C1048" s="115" t="s">
        <v>28</v>
      </c>
      <c r="E1048" s="115">
        <v>3</v>
      </c>
      <c r="F1048" s="115">
        <v>0.9</v>
      </c>
      <c r="G1048" s="115">
        <v>0.23</v>
      </c>
      <c r="H1048" s="115">
        <v>2.7</v>
      </c>
      <c r="I1048" s="10">
        <f t="shared" si="90"/>
        <v>-1.6767000000000003</v>
      </c>
    </row>
    <row r="1049" spans="1:9">
      <c r="A1049" s="220"/>
      <c r="B1049" s="4" t="s">
        <v>16</v>
      </c>
      <c r="C1049" s="115" t="s">
        <v>133</v>
      </c>
      <c r="E1049" s="115">
        <v>1</v>
      </c>
      <c r="F1049" s="115">
        <v>0.85</v>
      </c>
      <c r="G1049" s="115">
        <v>0.23</v>
      </c>
      <c r="H1049" s="115">
        <v>2.1</v>
      </c>
      <c r="I1049" s="10">
        <f t="shared" si="90"/>
        <v>-0.41055000000000003</v>
      </c>
    </row>
    <row r="1050" spans="1:9">
      <c r="A1050" s="220"/>
      <c r="B1050" s="4" t="s">
        <v>17</v>
      </c>
      <c r="C1050" s="115" t="s">
        <v>79</v>
      </c>
      <c r="E1050" s="115">
        <v>4</v>
      </c>
      <c r="F1050" s="115">
        <v>1.5</v>
      </c>
      <c r="G1050" s="115">
        <v>0.23</v>
      </c>
      <c r="H1050" s="115">
        <v>1.8</v>
      </c>
      <c r="I1050" s="10">
        <f t="shared" si="90"/>
        <v>-2.484</v>
      </c>
    </row>
    <row r="1051" spans="1:9">
      <c r="A1051" s="220"/>
      <c r="B1051" s="4" t="s">
        <v>18</v>
      </c>
      <c r="C1051" s="115" t="s">
        <v>80</v>
      </c>
      <c r="E1051" s="115">
        <v>2</v>
      </c>
      <c r="F1051" s="115">
        <v>1.2</v>
      </c>
      <c r="G1051" s="115">
        <v>0.23</v>
      </c>
      <c r="H1051" s="115">
        <v>1.8</v>
      </c>
      <c r="I1051" s="10">
        <f t="shared" si="90"/>
        <v>-0.99360000000000004</v>
      </c>
    </row>
    <row r="1052" spans="1:9">
      <c r="A1052" s="220"/>
      <c r="B1052" s="4" t="s">
        <v>19</v>
      </c>
      <c r="C1052" s="115" t="s">
        <v>81</v>
      </c>
      <c r="E1052" s="115">
        <v>9</v>
      </c>
      <c r="F1052" s="115">
        <v>1</v>
      </c>
      <c r="G1052" s="115">
        <v>0.23</v>
      </c>
      <c r="H1052" s="115">
        <v>1.8</v>
      </c>
      <c r="I1052" s="10">
        <f t="shared" si="90"/>
        <v>-3.7260000000000004</v>
      </c>
    </row>
    <row r="1053" spans="1:9">
      <c r="A1053" s="220"/>
      <c r="B1053" s="4" t="s">
        <v>20</v>
      </c>
      <c r="C1053" s="115" t="s">
        <v>89</v>
      </c>
      <c r="E1053" s="115">
        <v>5</v>
      </c>
      <c r="F1053" s="115">
        <v>0.6</v>
      </c>
      <c r="G1053" s="115">
        <v>0.23</v>
      </c>
      <c r="H1053" s="115">
        <v>1.5</v>
      </c>
      <c r="I1053" s="10">
        <f t="shared" si="90"/>
        <v>-1.0350000000000001</v>
      </c>
    </row>
    <row r="1054" spans="1:9">
      <c r="A1054" s="220"/>
      <c r="B1054" s="4"/>
      <c r="C1054" s="115"/>
      <c r="D1054" s="115"/>
      <c r="E1054" s="115"/>
      <c r="F1054" s="115"/>
      <c r="H1054" s="115"/>
      <c r="I1054" s="10"/>
    </row>
    <row r="1055" spans="1:9">
      <c r="A1055" s="220"/>
      <c r="B1055" s="4"/>
      <c r="C1055" s="6" t="s">
        <v>87</v>
      </c>
      <c r="D1055" s="25"/>
      <c r="E1055" s="25"/>
      <c r="F1055" s="25"/>
      <c r="H1055" s="115"/>
      <c r="I1055" s="9"/>
    </row>
    <row r="1056" spans="1:9">
      <c r="A1056" s="220"/>
      <c r="B1056" s="126" t="s">
        <v>24</v>
      </c>
      <c r="C1056" s="6" t="s">
        <v>52</v>
      </c>
    </row>
    <row r="1057" spans="1:9">
      <c r="A1057" s="220"/>
      <c r="B1057" s="126" t="s">
        <v>25</v>
      </c>
      <c r="C1057" s="409" t="s">
        <v>26</v>
      </c>
      <c r="D1057" s="409"/>
      <c r="E1057" s="126" t="s">
        <v>6</v>
      </c>
      <c r="F1057" s="126" t="s">
        <v>7</v>
      </c>
      <c r="G1057" s="126" t="s">
        <v>8</v>
      </c>
      <c r="H1057" s="126" t="s">
        <v>49</v>
      </c>
      <c r="I1057" s="125" t="s">
        <v>122</v>
      </c>
    </row>
    <row r="1058" spans="1:9">
      <c r="A1058" s="220"/>
      <c r="B1058" s="4" t="s">
        <v>9</v>
      </c>
      <c r="C1058" s="115" t="s">
        <v>220</v>
      </c>
      <c r="D1058" s="115" t="s">
        <v>132</v>
      </c>
      <c r="E1058" s="115">
        <v>1</v>
      </c>
      <c r="F1058" s="115">
        <v>5.86</v>
      </c>
      <c r="G1058" s="115">
        <v>0.23</v>
      </c>
      <c r="H1058" s="115">
        <v>2.8</v>
      </c>
      <c r="I1058" s="10">
        <f>H1058*G1058*F1058*E1058</f>
        <v>3.7738400000000003</v>
      </c>
    </row>
    <row r="1059" spans="1:9">
      <c r="A1059" s="220"/>
      <c r="B1059" s="4" t="s">
        <v>11</v>
      </c>
      <c r="C1059" s="115" t="s">
        <v>132</v>
      </c>
      <c r="D1059" s="115" t="s">
        <v>240</v>
      </c>
      <c r="E1059" s="115">
        <v>1</v>
      </c>
      <c r="F1059" s="115">
        <v>1.4950000000000001</v>
      </c>
      <c r="G1059" s="115">
        <v>0.23</v>
      </c>
      <c r="H1059" s="115">
        <v>1</v>
      </c>
      <c r="I1059" s="10">
        <f t="shared" ref="I1059:I1072" si="91">H1059*G1059*F1059*E1059</f>
        <v>0.34385000000000004</v>
      </c>
    </row>
    <row r="1060" spans="1:9">
      <c r="A1060" s="220"/>
      <c r="B1060" s="4" t="s">
        <v>13</v>
      </c>
      <c r="C1060" s="115" t="s">
        <v>138</v>
      </c>
      <c r="D1060" s="115" t="s">
        <v>221</v>
      </c>
      <c r="E1060" s="115">
        <v>1</v>
      </c>
      <c r="F1060" s="115">
        <v>1.4950000000000001</v>
      </c>
      <c r="G1060" s="115">
        <v>0.23</v>
      </c>
      <c r="H1060" s="115">
        <v>1</v>
      </c>
      <c r="I1060" s="10">
        <f t="shared" si="91"/>
        <v>0.34385000000000004</v>
      </c>
    </row>
    <row r="1061" spans="1:9">
      <c r="A1061" s="220"/>
      <c r="B1061" s="4" t="s">
        <v>15</v>
      </c>
      <c r="C1061" s="115" t="s">
        <v>221</v>
      </c>
      <c r="D1061" s="115" t="s">
        <v>155</v>
      </c>
      <c r="E1061" s="115">
        <v>1</v>
      </c>
      <c r="F1061" s="115">
        <v>5.86</v>
      </c>
      <c r="G1061" s="115">
        <v>0.23</v>
      </c>
      <c r="H1061" s="115">
        <v>2.8</v>
      </c>
      <c r="I1061" s="10">
        <f t="shared" si="91"/>
        <v>3.7738400000000003</v>
      </c>
    </row>
    <row r="1062" spans="1:9">
      <c r="A1062" s="220"/>
      <c r="B1062" s="4" t="s">
        <v>16</v>
      </c>
      <c r="C1062" s="115" t="s">
        <v>223</v>
      </c>
      <c r="D1062" s="115" t="s">
        <v>224</v>
      </c>
      <c r="E1062" s="115">
        <v>1</v>
      </c>
      <c r="F1062" s="115">
        <v>5.86</v>
      </c>
      <c r="G1062" s="115">
        <v>0.23</v>
      </c>
      <c r="H1062" s="115">
        <v>2.8</v>
      </c>
      <c r="I1062" s="10">
        <f t="shared" si="91"/>
        <v>3.7738400000000003</v>
      </c>
    </row>
    <row r="1063" spans="1:9">
      <c r="A1063" s="220"/>
      <c r="B1063" s="4" t="s">
        <v>17</v>
      </c>
      <c r="C1063" s="115" t="s">
        <v>224</v>
      </c>
      <c r="D1063" s="115" t="s">
        <v>225</v>
      </c>
      <c r="E1063" s="115">
        <v>1</v>
      </c>
      <c r="F1063" s="115">
        <v>4.4649999999999999</v>
      </c>
      <c r="G1063" s="115">
        <v>0.23</v>
      </c>
      <c r="H1063" s="115">
        <v>2.8</v>
      </c>
      <c r="I1063" s="10">
        <f t="shared" si="91"/>
        <v>2.8754599999999999</v>
      </c>
    </row>
    <row r="1064" spans="1:9">
      <c r="A1064" s="220"/>
      <c r="B1064" s="4" t="s">
        <v>18</v>
      </c>
      <c r="C1064" s="115" t="s">
        <v>225</v>
      </c>
      <c r="D1064" s="115" t="s">
        <v>42</v>
      </c>
      <c r="E1064" s="115">
        <v>1</v>
      </c>
      <c r="F1064" s="115">
        <v>4.4649999999999999</v>
      </c>
      <c r="G1064" s="115">
        <v>0.23</v>
      </c>
      <c r="H1064" s="115">
        <v>2.8</v>
      </c>
      <c r="I1064" s="10">
        <f t="shared" si="91"/>
        <v>2.8754599999999999</v>
      </c>
    </row>
    <row r="1065" spans="1:9">
      <c r="A1065" s="220"/>
      <c r="B1065" s="4" t="s">
        <v>19</v>
      </c>
      <c r="C1065" s="115" t="s">
        <v>42</v>
      </c>
      <c r="D1065" s="115" t="s">
        <v>131</v>
      </c>
      <c r="E1065" s="115">
        <v>1</v>
      </c>
      <c r="F1065" s="115">
        <v>5.86</v>
      </c>
      <c r="G1065" s="115">
        <v>0.23</v>
      </c>
      <c r="H1065" s="115">
        <v>2.8</v>
      </c>
      <c r="I1065" s="10">
        <f t="shared" si="91"/>
        <v>3.7738400000000003</v>
      </c>
    </row>
    <row r="1066" spans="1:9">
      <c r="A1066" s="220"/>
      <c r="B1066" s="4" t="s">
        <v>20</v>
      </c>
      <c r="C1066" s="115" t="s">
        <v>83</v>
      </c>
      <c r="D1066" s="115" t="s">
        <v>226</v>
      </c>
      <c r="E1066" s="115">
        <v>1</v>
      </c>
      <c r="F1066" s="115">
        <v>4.4649999999999999</v>
      </c>
      <c r="G1066" s="115">
        <v>0.23</v>
      </c>
      <c r="H1066" s="115">
        <v>2.8</v>
      </c>
      <c r="I1066" s="10">
        <f t="shared" si="91"/>
        <v>2.8754599999999999</v>
      </c>
    </row>
    <row r="1067" spans="1:9">
      <c r="A1067" s="220"/>
      <c r="B1067" s="4" t="s">
        <v>21</v>
      </c>
      <c r="C1067" s="115" t="s">
        <v>226</v>
      </c>
      <c r="D1067" s="115" t="s">
        <v>141</v>
      </c>
      <c r="E1067" s="115">
        <v>1</v>
      </c>
      <c r="F1067" s="115">
        <v>4.4649999999999999</v>
      </c>
      <c r="G1067" s="115">
        <v>0.23</v>
      </c>
      <c r="H1067" s="115">
        <v>2.8</v>
      </c>
      <c r="I1067" s="10">
        <f t="shared" si="91"/>
        <v>2.8754599999999999</v>
      </c>
    </row>
    <row r="1068" spans="1:9">
      <c r="A1068" s="220"/>
      <c r="B1068" s="4" t="s">
        <v>22</v>
      </c>
      <c r="C1068" s="115" t="s">
        <v>141</v>
      </c>
      <c r="D1068" s="115" t="s">
        <v>142</v>
      </c>
      <c r="E1068" s="115">
        <v>1</v>
      </c>
      <c r="F1068" s="115">
        <v>5.86</v>
      </c>
      <c r="G1068" s="115">
        <v>0.23</v>
      </c>
      <c r="H1068" s="115">
        <v>2.8</v>
      </c>
      <c r="I1068" s="10">
        <f t="shared" si="91"/>
        <v>3.7738400000000003</v>
      </c>
    </row>
    <row r="1069" spans="1:9">
      <c r="A1069" s="220"/>
      <c r="B1069" s="4" t="s">
        <v>23</v>
      </c>
      <c r="C1069" s="115" t="s">
        <v>153</v>
      </c>
      <c r="D1069" s="115" t="s">
        <v>166</v>
      </c>
      <c r="E1069" s="115">
        <v>1</v>
      </c>
      <c r="F1069" s="115">
        <v>5.86</v>
      </c>
      <c r="G1069" s="115">
        <v>0.23</v>
      </c>
      <c r="H1069" s="115">
        <v>2.8</v>
      </c>
      <c r="I1069" s="10">
        <f t="shared" si="91"/>
        <v>3.7738400000000003</v>
      </c>
    </row>
    <row r="1070" spans="1:9">
      <c r="A1070" s="220"/>
      <c r="B1070" s="4" t="s">
        <v>29</v>
      </c>
      <c r="C1070" s="115" t="s">
        <v>166</v>
      </c>
      <c r="D1070" s="115" t="s">
        <v>137</v>
      </c>
      <c r="E1070" s="115">
        <v>1</v>
      </c>
      <c r="F1070" s="115">
        <v>4.4649999999999999</v>
      </c>
      <c r="G1070" s="115">
        <v>0.23</v>
      </c>
      <c r="H1070" s="115">
        <v>2.8</v>
      </c>
      <c r="I1070" s="10">
        <f t="shared" si="91"/>
        <v>2.8754599999999999</v>
      </c>
    </row>
    <row r="1071" spans="1:9">
      <c r="A1071" s="220"/>
      <c r="B1071" s="4" t="s">
        <v>30</v>
      </c>
      <c r="C1071" s="115" t="s">
        <v>137</v>
      </c>
      <c r="D1071" s="115" t="s">
        <v>43</v>
      </c>
      <c r="E1071" s="115">
        <v>1</v>
      </c>
      <c r="F1071" s="115">
        <v>4.4649999999999999</v>
      </c>
      <c r="G1071" s="115">
        <v>0.23</v>
      </c>
      <c r="H1071" s="115">
        <v>2.8</v>
      </c>
      <c r="I1071" s="10">
        <f t="shared" si="91"/>
        <v>2.8754599999999999</v>
      </c>
    </row>
    <row r="1072" spans="1:9">
      <c r="A1072" s="220"/>
      <c r="B1072" s="4" t="s">
        <v>31</v>
      </c>
      <c r="C1072" s="115" t="s">
        <v>43</v>
      </c>
      <c r="D1072" s="115" t="s">
        <v>44</v>
      </c>
      <c r="E1072" s="115">
        <v>1</v>
      </c>
      <c r="F1072" s="115">
        <v>5.86</v>
      </c>
      <c r="G1072" s="115">
        <v>0.23</v>
      </c>
      <c r="H1072" s="115">
        <v>2.8</v>
      </c>
      <c r="I1072" s="10">
        <f t="shared" si="91"/>
        <v>3.7738400000000003</v>
      </c>
    </row>
    <row r="1073" spans="1:9">
      <c r="A1073" s="220"/>
      <c r="B1073" s="126" t="s">
        <v>45</v>
      </c>
      <c r="C1073" s="115"/>
      <c r="D1073" s="115"/>
      <c r="F1073" s="115"/>
      <c r="H1073" s="115"/>
      <c r="I1073" s="10"/>
    </row>
    <row r="1074" spans="1:9">
      <c r="A1074" s="220"/>
      <c r="B1074" s="4" t="s">
        <v>9</v>
      </c>
      <c r="C1074" s="115" t="s">
        <v>220</v>
      </c>
      <c r="D1074" s="115" t="s">
        <v>223</v>
      </c>
      <c r="E1074" s="115">
        <v>1</v>
      </c>
      <c r="F1074" s="115">
        <v>4.1900000000000004</v>
      </c>
      <c r="G1074" s="115">
        <v>0.23</v>
      </c>
      <c r="H1074" s="115">
        <v>2.8</v>
      </c>
      <c r="I1074" s="10">
        <f t="shared" ref="I1074:I1090" si="92">H1074*G1074*F1074*E1074</f>
        <v>2.6983600000000005</v>
      </c>
    </row>
    <row r="1075" spans="1:9">
      <c r="A1075" s="220"/>
      <c r="B1075" s="4" t="s">
        <v>11</v>
      </c>
      <c r="C1075" s="115" t="s">
        <v>223</v>
      </c>
      <c r="D1075" s="115" t="s">
        <v>27</v>
      </c>
      <c r="E1075" s="115">
        <v>1</v>
      </c>
      <c r="F1075" s="115">
        <v>2.6</v>
      </c>
      <c r="G1075" s="115">
        <v>0.23</v>
      </c>
      <c r="H1075" s="115">
        <v>2.8</v>
      </c>
      <c r="I1075" s="10">
        <f t="shared" si="92"/>
        <v>1.6744000000000001</v>
      </c>
    </row>
    <row r="1076" spans="1:9">
      <c r="A1076" s="220"/>
      <c r="B1076" s="4" t="s">
        <v>13</v>
      </c>
      <c r="C1076" s="115" t="s">
        <v>27</v>
      </c>
      <c r="D1076" s="115" t="s">
        <v>500</v>
      </c>
      <c r="E1076" s="115">
        <v>1</v>
      </c>
      <c r="F1076" s="115">
        <v>1.41</v>
      </c>
      <c r="G1076" s="115">
        <v>0.23</v>
      </c>
      <c r="H1076" s="115">
        <v>2.8</v>
      </c>
      <c r="I1076" s="10">
        <f t="shared" si="92"/>
        <v>0.90803999999999996</v>
      </c>
    </row>
    <row r="1077" spans="1:9">
      <c r="A1077" s="220"/>
      <c r="B1077" s="4" t="s">
        <v>15</v>
      </c>
      <c r="C1077" s="115" t="s">
        <v>500</v>
      </c>
      <c r="D1077" s="115" t="s">
        <v>153</v>
      </c>
      <c r="E1077" s="115">
        <v>1</v>
      </c>
      <c r="F1077" s="115">
        <v>2.1</v>
      </c>
      <c r="G1077" s="115">
        <v>0.23</v>
      </c>
      <c r="H1077" s="115">
        <v>2.8</v>
      </c>
      <c r="I1077" s="10">
        <f t="shared" si="92"/>
        <v>1.3524</v>
      </c>
    </row>
    <row r="1078" spans="1:9">
      <c r="A1078" s="220"/>
      <c r="B1078" s="4" t="s">
        <v>16</v>
      </c>
      <c r="C1078" s="115" t="s">
        <v>132</v>
      </c>
      <c r="D1078" s="115" t="s">
        <v>224</v>
      </c>
      <c r="E1078" s="115">
        <v>1</v>
      </c>
      <c r="F1078" s="115">
        <v>4.1900000000000004</v>
      </c>
      <c r="G1078" s="115">
        <v>0.23</v>
      </c>
      <c r="H1078" s="115">
        <v>2.8</v>
      </c>
      <c r="I1078" s="10">
        <f t="shared" si="92"/>
        <v>2.6983600000000005</v>
      </c>
    </row>
    <row r="1079" spans="1:9">
      <c r="A1079" s="220"/>
      <c r="B1079" s="4" t="s">
        <v>17</v>
      </c>
      <c r="C1079" s="115" t="s">
        <v>224</v>
      </c>
      <c r="D1079" s="115" t="s">
        <v>83</v>
      </c>
      <c r="E1079" s="115">
        <v>1</v>
      </c>
      <c r="F1079" s="115">
        <v>2.6</v>
      </c>
      <c r="G1079" s="115">
        <v>0.23</v>
      </c>
      <c r="H1079" s="115">
        <v>2.8</v>
      </c>
      <c r="I1079" s="10">
        <f t="shared" si="92"/>
        <v>1.6744000000000001</v>
      </c>
    </row>
    <row r="1080" spans="1:9">
      <c r="A1080" s="220"/>
      <c r="B1080" s="4" t="s">
        <v>18</v>
      </c>
      <c r="C1080" s="115" t="s">
        <v>83</v>
      </c>
      <c r="D1080" s="115" t="s">
        <v>166</v>
      </c>
      <c r="E1080" s="115">
        <v>1</v>
      </c>
      <c r="F1080" s="115">
        <v>3.96</v>
      </c>
      <c r="G1080" s="115">
        <v>0.23</v>
      </c>
      <c r="H1080" s="115">
        <v>2.8</v>
      </c>
      <c r="I1080" s="10">
        <f t="shared" si="92"/>
        <v>2.5502400000000001</v>
      </c>
    </row>
    <row r="1081" spans="1:9">
      <c r="A1081" s="220"/>
      <c r="B1081" s="4" t="s">
        <v>19</v>
      </c>
      <c r="C1081" s="115" t="s">
        <v>240</v>
      </c>
      <c r="D1081" s="115" t="s">
        <v>222</v>
      </c>
      <c r="E1081" s="115">
        <v>1</v>
      </c>
      <c r="F1081" s="115">
        <v>1.2749999999999999</v>
      </c>
      <c r="G1081" s="115">
        <v>0.23</v>
      </c>
      <c r="H1081" s="115">
        <v>1</v>
      </c>
      <c r="I1081" s="10">
        <f t="shared" si="92"/>
        <v>0.29325000000000001</v>
      </c>
    </row>
    <row r="1082" spans="1:9">
      <c r="A1082" s="220"/>
      <c r="B1082" s="4" t="s">
        <v>20</v>
      </c>
      <c r="C1082" s="115" t="s">
        <v>222</v>
      </c>
      <c r="D1082" s="115" t="s">
        <v>227</v>
      </c>
      <c r="E1082" s="115">
        <v>1</v>
      </c>
      <c r="F1082" s="115">
        <v>3</v>
      </c>
      <c r="G1082" s="115">
        <v>0.23</v>
      </c>
      <c r="H1082" s="115">
        <v>1</v>
      </c>
      <c r="I1082" s="10">
        <f t="shared" si="92"/>
        <v>0.69000000000000006</v>
      </c>
    </row>
    <row r="1083" spans="1:9">
      <c r="A1083" s="220"/>
      <c r="B1083" s="4" t="s">
        <v>21</v>
      </c>
      <c r="C1083" s="115" t="s">
        <v>226</v>
      </c>
      <c r="D1083" s="115" t="s">
        <v>137</v>
      </c>
      <c r="E1083" s="115">
        <v>1</v>
      </c>
      <c r="F1083" s="115">
        <v>3.96</v>
      </c>
      <c r="G1083" s="115">
        <v>0.23</v>
      </c>
      <c r="H1083" s="115">
        <v>2.8</v>
      </c>
      <c r="I1083" s="10">
        <f t="shared" si="92"/>
        <v>2.5502400000000001</v>
      </c>
    </row>
    <row r="1084" spans="1:9">
      <c r="A1084" s="220"/>
      <c r="B1084" s="4" t="s">
        <v>22</v>
      </c>
      <c r="C1084" s="115" t="s">
        <v>138</v>
      </c>
      <c r="D1084" s="115" t="s">
        <v>139</v>
      </c>
      <c r="E1084" s="115">
        <v>1</v>
      </c>
      <c r="F1084" s="115">
        <v>1.2749999999999999</v>
      </c>
      <c r="G1084" s="115">
        <v>0.23</v>
      </c>
      <c r="H1084" s="115">
        <v>1</v>
      </c>
      <c r="I1084" s="10">
        <f t="shared" si="92"/>
        <v>0.29325000000000001</v>
      </c>
    </row>
    <row r="1085" spans="1:9">
      <c r="A1085" s="220"/>
      <c r="B1085" s="4" t="s">
        <v>23</v>
      </c>
      <c r="C1085" s="115" t="s">
        <v>139</v>
      </c>
      <c r="D1085" s="115" t="s">
        <v>228</v>
      </c>
      <c r="E1085" s="115">
        <v>1</v>
      </c>
      <c r="F1085" s="115">
        <v>3</v>
      </c>
      <c r="G1085" s="115">
        <v>0.23</v>
      </c>
      <c r="H1085" s="115">
        <v>1</v>
      </c>
      <c r="I1085" s="10">
        <f t="shared" si="92"/>
        <v>0.69000000000000006</v>
      </c>
    </row>
    <row r="1086" spans="1:9">
      <c r="A1086" s="220"/>
      <c r="B1086" s="4" t="s">
        <v>29</v>
      </c>
      <c r="C1086" s="115" t="s">
        <v>221</v>
      </c>
      <c r="D1086" s="115" t="s">
        <v>42</v>
      </c>
      <c r="E1086" s="115">
        <v>1</v>
      </c>
      <c r="F1086" s="115">
        <v>4.1900000000000004</v>
      </c>
      <c r="G1086" s="115">
        <v>0.23</v>
      </c>
      <c r="H1086" s="115">
        <v>2.8</v>
      </c>
      <c r="I1086" s="10">
        <f t="shared" si="92"/>
        <v>2.6983600000000005</v>
      </c>
    </row>
    <row r="1087" spans="1:9">
      <c r="A1087" s="220"/>
      <c r="B1087" s="4" t="s">
        <v>30</v>
      </c>
      <c r="C1087" s="115" t="s">
        <v>141</v>
      </c>
      <c r="D1087" s="115" t="s">
        <v>43</v>
      </c>
      <c r="E1087" s="115">
        <v>1</v>
      </c>
      <c r="F1087" s="115">
        <v>3.96</v>
      </c>
      <c r="G1087" s="115">
        <v>0.23</v>
      </c>
      <c r="H1087" s="115">
        <v>2.8</v>
      </c>
      <c r="I1087" s="10">
        <f t="shared" si="92"/>
        <v>2.5502400000000001</v>
      </c>
    </row>
    <row r="1088" spans="1:9">
      <c r="A1088" s="220"/>
      <c r="B1088" s="4" t="s">
        <v>31</v>
      </c>
      <c r="C1088" s="115" t="s">
        <v>155</v>
      </c>
      <c r="D1088" s="115" t="s">
        <v>131</v>
      </c>
      <c r="E1088" s="115">
        <v>1</v>
      </c>
      <c r="F1088" s="115">
        <v>4.1900000000000004</v>
      </c>
      <c r="G1088" s="115">
        <v>0.23</v>
      </c>
      <c r="H1088" s="115">
        <v>2.8</v>
      </c>
      <c r="I1088" s="10">
        <f t="shared" si="92"/>
        <v>2.6983600000000005</v>
      </c>
    </row>
    <row r="1089" spans="1:9">
      <c r="A1089" s="220"/>
      <c r="B1089" s="4" t="s">
        <v>32</v>
      </c>
      <c r="C1089" s="115" t="s">
        <v>131</v>
      </c>
      <c r="D1089" s="115" t="s">
        <v>142</v>
      </c>
      <c r="E1089" s="115">
        <v>1</v>
      </c>
      <c r="F1089" s="115">
        <v>2.6</v>
      </c>
      <c r="G1089" s="115">
        <v>0.23</v>
      </c>
      <c r="H1089" s="115">
        <v>2.8</v>
      </c>
      <c r="I1089" s="10">
        <f t="shared" si="92"/>
        <v>1.6744000000000001</v>
      </c>
    </row>
    <row r="1090" spans="1:9">
      <c r="A1090" s="220"/>
      <c r="B1090" s="4" t="s">
        <v>33</v>
      </c>
      <c r="C1090" s="115" t="s">
        <v>142</v>
      </c>
      <c r="D1090" s="115" t="s">
        <v>504</v>
      </c>
      <c r="E1090" s="115">
        <v>1</v>
      </c>
      <c r="F1090" s="115">
        <v>1.41</v>
      </c>
      <c r="G1090" s="115">
        <v>0.23</v>
      </c>
      <c r="H1090" s="115">
        <v>2.8</v>
      </c>
      <c r="I1090" s="10">
        <f t="shared" si="92"/>
        <v>0.90803999999999996</v>
      </c>
    </row>
    <row r="1091" spans="1:9">
      <c r="A1091" s="220"/>
      <c r="B1091" s="4" t="s">
        <v>34</v>
      </c>
      <c r="C1091" s="115" t="s">
        <v>504</v>
      </c>
      <c r="D1091" s="115" t="s">
        <v>44</v>
      </c>
      <c r="E1091" s="115">
        <v>1</v>
      </c>
      <c r="F1091" s="115">
        <v>2.1</v>
      </c>
      <c r="G1091" s="115">
        <v>0.23</v>
      </c>
      <c r="H1091" s="115">
        <v>2.8</v>
      </c>
      <c r="I1091" s="10">
        <f t="shared" ref="I1091" si="93">H1091*G1091*F1091*E1091</f>
        <v>1.3524</v>
      </c>
    </row>
    <row r="1092" spans="1:9">
      <c r="A1092" s="220"/>
      <c r="B1092" s="4"/>
      <c r="C1092" s="155" t="s">
        <v>229</v>
      </c>
      <c r="D1092" s="115"/>
      <c r="E1092" s="115"/>
      <c r="F1092" s="115"/>
      <c r="H1092" s="115"/>
      <c r="I1092" s="10"/>
    </row>
    <row r="1093" spans="1:9">
      <c r="A1093" s="220"/>
      <c r="B1093" s="4">
        <v>19</v>
      </c>
      <c r="C1093" s="115" t="s">
        <v>232</v>
      </c>
      <c r="D1093" s="115"/>
      <c r="E1093" s="115">
        <v>1</v>
      </c>
      <c r="F1093" s="115">
        <v>2.6</v>
      </c>
      <c r="G1093" s="115">
        <v>0.23</v>
      </c>
      <c r="H1093" s="115">
        <v>3.3</v>
      </c>
      <c r="I1093" s="10">
        <f t="shared" ref="I1093" si="94">H1093*G1093*F1093*E1093</f>
        <v>1.9734</v>
      </c>
    </row>
    <row r="1094" spans="1:9">
      <c r="A1094" s="220"/>
      <c r="B1094" s="4"/>
      <c r="C1094" s="115"/>
      <c r="D1094" s="115"/>
      <c r="E1094" s="115"/>
      <c r="F1094" s="115"/>
      <c r="H1094" s="115"/>
      <c r="I1094" s="10"/>
    </row>
    <row r="1095" spans="1:9">
      <c r="A1095" s="220"/>
      <c r="B1095" s="126"/>
      <c r="C1095" s="409" t="s">
        <v>78</v>
      </c>
      <c r="D1095" s="409"/>
      <c r="E1095" s="409"/>
      <c r="F1095" s="409"/>
      <c r="H1095" s="115"/>
      <c r="I1095" s="10"/>
    </row>
    <row r="1096" spans="1:9">
      <c r="A1096" s="220"/>
      <c r="B1096" s="4"/>
      <c r="C1096" s="115"/>
      <c r="D1096" s="115"/>
      <c r="E1096" s="126" t="s">
        <v>6</v>
      </c>
      <c r="F1096" s="126" t="s">
        <v>7</v>
      </c>
      <c r="G1096" s="126" t="s">
        <v>8</v>
      </c>
      <c r="H1096" s="126" t="s">
        <v>49</v>
      </c>
      <c r="I1096" s="125" t="s">
        <v>122</v>
      </c>
    </row>
    <row r="1097" spans="1:9">
      <c r="A1097" s="220"/>
      <c r="B1097" s="4" t="s">
        <v>9</v>
      </c>
      <c r="C1097" s="115" t="s">
        <v>27</v>
      </c>
      <c r="E1097" s="115">
        <v>4</v>
      </c>
      <c r="F1097" s="115">
        <v>1.2</v>
      </c>
      <c r="G1097" s="115">
        <v>0.23</v>
      </c>
      <c r="H1097" s="115">
        <v>2.7</v>
      </c>
      <c r="I1097" s="10">
        <f t="shared" ref="I1097:I1104" si="95">-+H1097*G1097*F1097*E1097</f>
        <v>-2.9808000000000003</v>
      </c>
    </row>
    <row r="1098" spans="1:9">
      <c r="A1098" s="220"/>
      <c r="B1098" s="4" t="s">
        <v>11</v>
      </c>
      <c r="C1098" s="115" t="s">
        <v>83</v>
      </c>
      <c r="E1098" s="115">
        <v>1</v>
      </c>
      <c r="F1098" s="115">
        <v>1</v>
      </c>
      <c r="G1098" s="115">
        <v>0.23</v>
      </c>
      <c r="H1098" s="115">
        <v>2.7</v>
      </c>
      <c r="I1098" s="10">
        <f t="shared" si="95"/>
        <v>-0.62100000000000011</v>
      </c>
    </row>
    <row r="1099" spans="1:9">
      <c r="A1099" s="220"/>
      <c r="B1099" s="4" t="s">
        <v>13</v>
      </c>
      <c r="C1099" s="115" t="s">
        <v>28</v>
      </c>
      <c r="E1099" s="115">
        <v>1</v>
      </c>
      <c r="F1099" s="115">
        <v>0.9</v>
      </c>
      <c r="G1099" s="115">
        <v>0.23</v>
      </c>
      <c r="H1099" s="115">
        <v>2.7</v>
      </c>
      <c r="I1099" s="10">
        <f t="shared" si="95"/>
        <v>-0.55890000000000006</v>
      </c>
    </row>
    <row r="1100" spans="1:9">
      <c r="A1100" s="220"/>
      <c r="B1100" s="4" t="s">
        <v>15</v>
      </c>
      <c r="C1100" s="115" t="s">
        <v>79</v>
      </c>
      <c r="E1100" s="115">
        <v>6</v>
      </c>
      <c r="F1100" s="115">
        <v>1.5</v>
      </c>
      <c r="G1100" s="115">
        <v>0.23</v>
      </c>
      <c r="H1100" s="115">
        <v>1.8</v>
      </c>
      <c r="I1100" s="10">
        <f t="shared" si="95"/>
        <v>-3.726</v>
      </c>
    </row>
    <row r="1101" spans="1:9">
      <c r="A1101" s="220"/>
      <c r="B1101" s="4" t="s">
        <v>16</v>
      </c>
      <c r="C1101" s="115" t="s">
        <v>80</v>
      </c>
      <c r="E1101" s="115">
        <v>2</v>
      </c>
      <c r="F1101" s="115">
        <v>1.2</v>
      </c>
      <c r="G1101" s="115">
        <v>0.23</v>
      </c>
      <c r="H1101" s="115">
        <v>1.8</v>
      </c>
      <c r="I1101" s="10">
        <f t="shared" si="95"/>
        <v>-0.99360000000000004</v>
      </c>
    </row>
    <row r="1102" spans="1:9">
      <c r="A1102" s="220"/>
      <c r="B1102" s="4" t="s">
        <v>17</v>
      </c>
      <c r="C1102" s="115" t="s">
        <v>81</v>
      </c>
      <c r="E1102" s="115">
        <v>7</v>
      </c>
      <c r="F1102" s="115">
        <v>1</v>
      </c>
      <c r="G1102" s="115">
        <v>0.23</v>
      </c>
      <c r="H1102" s="115">
        <v>1.8</v>
      </c>
      <c r="I1102" s="10">
        <f t="shared" si="95"/>
        <v>-2.8980000000000001</v>
      </c>
    </row>
    <row r="1103" spans="1:9">
      <c r="A1103" s="220"/>
      <c r="B1103" s="4" t="s">
        <v>18</v>
      </c>
      <c r="C1103" s="115" t="s">
        <v>82</v>
      </c>
      <c r="E1103" s="115">
        <v>3</v>
      </c>
      <c r="F1103" s="115">
        <v>0.8</v>
      </c>
      <c r="G1103" s="115">
        <v>0.23</v>
      </c>
      <c r="H1103" s="115">
        <v>1.8</v>
      </c>
      <c r="I1103" s="10">
        <f t="shared" ref="I1103" si="96">-+H1103*G1103*F1103*E1103</f>
        <v>-0.99360000000000015</v>
      </c>
    </row>
    <row r="1104" spans="1:9">
      <c r="A1104" s="220"/>
      <c r="B1104" s="4" t="s">
        <v>19</v>
      </c>
      <c r="C1104" s="115" t="s">
        <v>89</v>
      </c>
      <c r="E1104" s="115">
        <v>4</v>
      </c>
      <c r="F1104" s="115">
        <v>0.6</v>
      </c>
      <c r="G1104" s="115">
        <v>0.23</v>
      </c>
      <c r="H1104" s="115">
        <v>1.5</v>
      </c>
      <c r="I1104" s="10">
        <f t="shared" si="95"/>
        <v>-0.82800000000000007</v>
      </c>
    </row>
    <row r="1105" spans="1:9">
      <c r="A1105" s="220"/>
      <c r="B1105" s="4"/>
      <c r="C1105" s="115"/>
      <c r="D1105" s="115"/>
      <c r="E1105" s="115"/>
      <c r="F1105" s="115"/>
      <c r="H1105" s="115"/>
      <c r="I1105" s="10"/>
    </row>
    <row r="1106" spans="1:9">
      <c r="A1106" s="220"/>
      <c r="B1106" s="4"/>
      <c r="C1106" s="6" t="s">
        <v>176</v>
      </c>
      <c r="D1106" s="25"/>
      <c r="E1106" s="25"/>
      <c r="F1106" s="25"/>
      <c r="H1106" s="115"/>
      <c r="I1106" s="9"/>
    </row>
    <row r="1107" spans="1:9">
      <c r="A1107" s="220"/>
      <c r="B1107" s="126" t="s">
        <v>24</v>
      </c>
      <c r="C1107" s="6" t="s">
        <v>52</v>
      </c>
    </row>
    <row r="1108" spans="1:9">
      <c r="A1108" s="220"/>
      <c r="B1108" s="126" t="s">
        <v>25</v>
      </c>
      <c r="C1108" s="409" t="s">
        <v>26</v>
      </c>
      <c r="D1108" s="409"/>
      <c r="E1108" s="126" t="s">
        <v>6</v>
      </c>
      <c r="F1108" s="126" t="s">
        <v>7</v>
      </c>
      <c r="G1108" s="126" t="s">
        <v>8</v>
      </c>
      <c r="H1108" s="126" t="s">
        <v>49</v>
      </c>
      <c r="I1108" s="125" t="s">
        <v>122</v>
      </c>
    </row>
    <row r="1109" spans="1:9">
      <c r="A1109" s="220"/>
      <c r="B1109" s="4" t="s">
        <v>9</v>
      </c>
      <c r="C1109" s="115" t="s">
        <v>220</v>
      </c>
      <c r="D1109" s="115" t="s">
        <v>132</v>
      </c>
      <c r="E1109" s="115">
        <v>1</v>
      </c>
      <c r="F1109" s="115">
        <v>5.86</v>
      </c>
      <c r="G1109" s="115">
        <v>0.23</v>
      </c>
      <c r="H1109" s="115">
        <v>4</v>
      </c>
      <c r="I1109" s="10">
        <f>H1109*G1109*F1109*E1109</f>
        <v>5.3912000000000004</v>
      </c>
    </row>
    <row r="1110" spans="1:9">
      <c r="A1110" s="220"/>
      <c r="B1110" s="4" t="s">
        <v>11</v>
      </c>
      <c r="C1110" s="115" t="s">
        <v>132</v>
      </c>
      <c r="D1110" s="115" t="s">
        <v>240</v>
      </c>
      <c r="E1110" s="115">
        <v>1</v>
      </c>
      <c r="F1110" s="115">
        <v>1.4950000000000001</v>
      </c>
      <c r="G1110" s="115">
        <v>0.23</v>
      </c>
      <c r="H1110" s="115">
        <v>1</v>
      </c>
      <c r="I1110" s="10">
        <f t="shared" ref="I1110:I1123" si="97">H1110*G1110*F1110*E1110</f>
        <v>0.34385000000000004</v>
      </c>
    </row>
    <row r="1111" spans="1:9">
      <c r="A1111" s="220"/>
      <c r="B1111" s="4" t="s">
        <v>13</v>
      </c>
      <c r="C1111" s="115" t="s">
        <v>138</v>
      </c>
      <c r="D1111" s="115" t="s">
        <v>221</v>
      </c>
      <c r="E1111" s="115">
        <v>1</v>
      </c>
      <c r="F1111" s="115">
        <v>1.4950000000000001</v>
      </c>
      <c r="G1111" s="115">
        <v>0.23</v>
      </c>
      <c r="H1111" s="115">
        <v>4</v>
      </c>
      <c r="I1111" s="10">
        <f t="shared" si="97"/>
        <v>1.3754000000000002</v>
      </c>
    </row>
    <row r="1112" spans="1:9">
      <c r="A1112" s="220"/>
      <c r="B1112" s="4" t="s">
        <v>15</v>
      </c>
      <c r="C1112" s="115" t="s">
        <v>221</v>
      </c>
      <c r="D1112" s="115" t="s">
        <v>155</v>
      </c>
      <c r="E1112" s="115">
        <v>1</v>
      </c>
      <c r="F1112" s="115">
        <v>5.86</v>
      </c>
      <c r="G1112" s="115">
        <v>0.23</v>
      </c>
      <c r="H1112" s="115">
        <v>4</v>
      </c>
      <c r="I1112" s="10">
        <f t="shared" si="97"/>
        <v>5.3912000000000004</v>
      </c>
    </row>
    <row r="1113" spans="1:9">
      <c r="A1113" s="220"/>
      <c r="B1113" s="4" t="s">
        <v>16</v>
      </c>
      <c r="C1113" s="115" t="s">
        <v>223</v>
      </c>
      <c r="D1113" s="115" t="s">
        <v>224</v>
      </c>
      <c r="E1113" s="115">
        <v>1</v>
      </c>
      <c r="F1113" s="115">
        <v>5.86</v>
      </c>
      <c r="G1113" s="115">
        <v>0.23</v>
      </c>
      <c r="H1113" s="115">
        <v>4</v>
      </c>
      <c r="I1113" s="10">
        <f t="shared" si="97"/>
        <v>5.3912000000000004</v>
      </c>
    </row>
    <row r="1114" spans="1:9">
      <c r="A1114" s="220"/>
      <c r="B1114" s="4" t="s">
        <v>17</v>
      </c>
      <c r="C1114" s="115" t="s">
        <v>224</v>
      </c>
      <c r="D1114" s="115" t="s">
        <v>225</v>
      </c>
      <c r="E1114" s="115">
        <v>1</v>
      </c>
      <c r="F1114" s="115">
        <v>4.4649999999999999</v>
      </c>
      <c r="G1114" s="115">
        <v>0.23</v>
      </c>
      <c r="H1114" s="115">
        <v>4</v>
      </c>
      <c r="I1114" s="10">
        <f t="shared" si="97"/>
        <v>4.1078000000000001</v>
      </c>
    </row>
    <row r="1115" spans="1:9">
      <c r="A1115" s="220"/>
      <c r="B1115" s="4" t="s">
        <v>18</v>
      </c>
      <c r="C1115" s="115" t="s">
        <v>225</v>
      </c>
      <c r="D1115" s="115" t="s">
        <v>42</v>
      </c>
      <c r="E1115" s="115">
        <v>1</v>
      </c>
      <c r="F1115" s="115">
        <v>4.4649999999999999</v>
      </c>
      <c r="G1115" s="115">
        <v>0.23</v>
      </c>
      <c r="H1115" s="115">
        <v>4</v>
      </c>
      <c r="I1115" s="10">
        <f t="shared" si="97"/>
        <v>4.1078000000000001</v>
      </c>
    </row>
    <row r="1116" spans="1:9">
      <c r="A1116" s="220"/>
      <c r="B1116" s="4" t="s">
        <v>19</v>
      </c>
      <c r="C1116" s="115" t="s">
        <v>27</v>
      </c>
      <c r="D1116" s="115" t="s">
        <v>83</v>
      </c>
      <c r="E1116" s="115">
        <v>1</v>
      </c>
      <c r="F1116" s="115">
        <v>5.86</v>
      </c>
      <c r="G1116" s="115">
        <v>0.23</v>
      </c>
      <c r="H1116" s="115">
        <v>4</v>
      </c>
      <c r="I1116" s="10">
        <f t="shared" si="97"/>
        <v>5.3912000000000004</v>
      </c>
    </row>
    <row r="1117" spans="1:9">
      <c r="A1117" s="220"/>
      <c r="B1117" s="4" t="s">
        <v>20</v>
      </c>
      <c r="C1117" s="115" t="s">
        <v>83</v>
      </c>
      <c r="D1117" s="115" t="s">
        <v>226</v>
      </c>
      <c r="E1117" s="115">
        <v>1</v>
      </c>
      <c r="F1117" s="115">
        <v>4.4649999999999999</v>
      </c>
      <c r="G1117" s="115">
        <v>0.23</v>
      </c>
      <c r="H1117" s="115">
        <v>4</v>
      </c>
      <c r="I1117" s="10">
        <f t="shared" si="97"/>
        <v>4.1078000000000001</v>
      </c>
    </row>
    <row r="1118" spans="1:9">
      <c r="A1118" s="220"/>
      <c r="B1118" s="4" t="s">
        <v>21</v>
      </c>
      <c r="C1118" s="115" t="s">
        <v>226</v>
      </c>
      <c r="D1118" s="115" t="s">
        <v>141</v>
      </c>
      <c r="E1118" s="115">
        <v>1</v>
      </c>
      <c r="F1118" s="115">
        <v>4.4649999999999999</v>
      </c>
      <c r="G1118" s="115">
        <v>0.23</v>
      </c>
      <c r="H1118" s="115">
        <v>4</v>
      </c>
      <c r="I1118" s="10">
        <f t="shared" si="97"/>
        <v>4.1078000000000001</v>
      </c>
    </row>
    <row r="1119" spans="1:9">
      <c r="A1119" s="220"/>
      <c r="B1119" s="4" t="s">
        <v>22</v>
      </c>
      <c r="C1119" s="115" t="s">
        <v>141</v>
      </c>
      <c r="D1119" s="115" t="s">
        <v>142</v>
      </c>
      <c r="E1119" s="115">
        <v>1</v>
      </c>
      <c r="F1119" s="115">
        <v>5.86</v>
      </c>
      <c r="G1119" s="115">
        <v>0.23</v>
      </c>
      <c r="H1119" s="115">
        <v>4</v>
      </c>
      <c r="I1119" s="10">
        <f t="shared" si="97"/>
        <v>5.3912000000000004</v>
      </c>
    </row>
    <row r="1120" spans="1:9">
      <c r="A1120" s="220"/>
      <c r="B1120" s="4" t="s">
        <v>23</v>
      </c>
      <c r="C1120" s="115" t="s">
        <v>153</v>
      </c>
      <c r="D1120" s="115" t="s">
        <v>166</v>
      </c>
      <c r="E1120" s="115">
        <v>1</v>
      </c>
      <c r="F1120" s="115">
        <v>5.86</v>
      </c>
      <c r="G1120" s="115">
        <v>0.23</v>
      </c>
      <c r="H1120" s="115">
        <v>0.5</v>
      </c>
      <c r="I1120" s="10">
        <f t="shared" si="97"/>
        <v>0.67390000000000005</v>
      </c>
    </row>
    <row r="1121" spans="1:9">
      <c r="A1121" s="220"/>
      <c r="B1121" s="4" t="s">
        <v>29</v>
      </c>
      <c r="C1121" s="115" t="s">
        <v>166</v>
      </c>
      <c r="D1121" s="115" t="s">
        <v>137</v>
      </c>
      <c r="E1121" s="115">
        <v>1</v>
      </c>
      <c r="F1121" s="115">
        <v>4.4649999999999999</v>
      </c>
      <c r="G1121" s="115">
        <v>0.23</v>
      </c>
      <c r="H1121" s="115">
        <v>4</v>
      </c>
      <c r="I1121" s="10">
        <f t="shared" si="97"/>
        <v>4.1078000000000001</v>
      </c>
    </row>
    <row r="1122" spans="1:9">
      <c r="A1122" s="220"/>
      <c r="B1122" s="4" t="s">
        <v>30</v>
      </c>
      <c r="C1122" s="115" t="s">
        <v>137</v>
      </c>
      <c r="D1122" s="115" t="s">
        <v>43</v>
      </c>
      <c r="E1122" s="115">
        <v>1</v>
      </c>
      <c r="F1122" s="115">
        <v>4.4649999999999999</v>
      </c>
      <c r="G1122" s="115">
        <v>0.23</v>
      </c>
      <c r="H1122" s="115">
        <v>4</v>
      </c>
      <c r="I1122" s="10">
        <f t="shared" si="97"/>
        <v>4.1078000000000001</v>
      </c>
    </row>
    <row r="1123" spans="1:9">
      <c r="A1123" s="220"/>
      <c r="B1123" s="4" t="s">
        <v>31</v>
      </c>
      <c r="C1123" s="115" t="s">
        <v>43</v>
      </c>
      <c r="D1123" s="115" t="s">
        <v>44</v>
      </c>
      <c r="E1123" s="115">
        <v>1</v>
      </c>
      <c r="F1123" s="115">
        <v>5.86</v>
      </c>
      <c r="G1123" s="115">
        <v>0.23</v>
      </c>
      <c r="H1123" s="115">
        <v>0.5</v>
      </c>
      <c r="I1123" s="10">
        <f t="shared" si="97"/>
        <v>0.67390000000000005</v>
      </c>
    </row>
    <row r="1124" spans="1:9">
      <c r="A1124" s="220"/>
      <c r="B1124" s="126" t="s">
        <v>45</v>
      </c>
      <c r="C1124" s="115"/>
      <c r="D1124" s="115"/>
      <c r="F1124" s="115"/>
      <c r="H1124" s="115"/>
      <c r="I1124" s="10"/>
    </row>
    <row r="1125" spans="1:9">
      <c r="A1125" s="220"/>
      <c r="B1125" s="4" t="s">
        <v>9</v>
      </c>
      <c r="C1125" s="115" t="s">
        <v>220</v>
      </c>
      <c r="D1125" s="115" t="s">
        <v>223</v>
      </c>
      <c r="E1125" s="115">
        <v>1</v>
      </c>
      <c r="F1125" s="115">
        <v>4.1900000000000004</v>
      </c>
      <c r="G1125" s="115">
        <v>0.23</v>
      </c>
      <c r="H1125" s="115">
        <v>4</v>
      </c>
      <c r="I1125" s="10">
        <f t="shared" ref="I1125:I1143" si="98">H1125*G1125*F1125*E1125</f>
        <v>3.8548000000000004</v>
      </c>
    </row>
    <row r="1126" spans="1:9">
      <c r="A1126" s="220"/>
      <c r="B1126" s="4" t="s">
        <v>11</v>
      </c>
      <c r="C1126" s="115" t="s">
        <v>223</v>
      </c>
      <c r="D1126" s="115" t="s">
        <v>27</v>
      </c>
      <c r="E1126" s="115">
        <v>1</v>
      </c>
      <c r="F1126" s="115">
        <v>2.6</v>
      </c>
      <c r="G1126" s="115">
        <v>0.23</v>
      </c>
      <c r="H1126" s="115">
        <v>4</v>
      </c>
      <c r="I1126" s="10">
        <f t="shared" si="98"/>
        <v>2.3920000000000003</v>
      </c>
    </row>
    <row r="1127" spans="1:9">
      <c r="A1127" s="220"/>
      <c r="B1127" s="4" t="s">
        <v>13</v>
      </c>
      <c r="C1127" s="115" t="s">
        <v>27</v>
      </c>
      <c r="D1127" s="115" t="s">
        <v>500</v>
      </c>
      <c r="E1127" s="115">
        <v>1</v>
      </c>
      <c r="F1127" s="115">
        <v>1.41</v>
      </c>
      <c r="G1127" s="115">
        <v>0.23</v>
      </c>
      <c r="H1127" s="115">
        <v>0.5</v>
      </c>
      <c r="I1127" s="10">
        <f t="shared" si="98"/>
        <v>0.16214999999999999</v>
      </c>
    </row>
    <row r="1128" spans="1:9">
      <c r="A1128" s="220"/>
      <c r="B1128" s="4" t="s">
        <v>15</v>
      </c>
      <c r="C1128" s="115" t="s">
        <v>500</v>
      </c>
      <c r="D1128" s="115" t="s">
        <v>153</v>
      </c>
      <c r="E1128" s="115">
        <v>1</v>
      </c>
      <c r="F1128" s="115">
        <v>2.1</v>
      </c>
      <c r="G1128" s="115">
        <v>0.23</v>
      </c>
      <c r="H1128" s="115">
        <v>0.5</v>
      </c>
      <c r="I1128" s="10"/>
    </row>
    <row r="1129" spans="1:9">
      <c r="A1129" s="220"/>
      <c r="B1129" s="4" t="s">
        <v>16</v>
      </c>
      <c r="C1129" s="115" t="s">
        <v>132</v>
      </c>
      <c r="D1129" s="115" t="s">
        <v>224</v>
      </c>
      <c r="E1129" s="115">
        <v>1</v>
      </c>
      <c r="F1129" s="115">
        <v>4.1900000000000004</v>
      </c>
      <c r="G1129" s="115">
        <v>0.23</v>
      </c>
      <c r="H1129" s="115">
        <v>4</v>
      </c>
      <c r="I1129" s="10">
        <f t="shared" si="98"/>
        <v>3.8548000000000004</v>
      </c>
    </row>
    <row r="1130" spans="1:9">
      <c r="A1130" s="220"/>
      <c r="B1130" s="4" t="s">
        <v>17</v>
      </c>
      <c r="C1130" s="115" t="s">
        <v>224</v>
      </c>
      <c r="D1130" s="115" t="s">
        <v>83</v>
      </c>
      <c r="E1130" s="115">
        <v>1</v>
      </c>
      <c r="F1130" s="115">
        <v>2.6</v>
      </c>
      <c r="G1130" s="115">
        <v>0.23</v>
      </c>
      <c r="H1130" s="115">
        <v>4</v>
      </c>
      <c r="I1130" s="10">
        <f t="shared" si="98"/>
        <v>2.3920000000000003</v>
      </c>
    </row>
    <row r="1131" spans="1:9">
      <c r="A1131" s="220"/>
      <c r="B1131" s="4" t="s">
        <v>18</v>
      </c>
      <c r="C1131" s="115" t="s">
        <v>83</v>
      </c>
      <c r="D1131" s="115" t="s">
        <v>166</v>
      </c>
      <c r="E1131" s="115">
        <v>1</v>
      </c>
      <c r="F1131" s="115">
        <v>3.96</v>
      </c>
      <c r="G1131" s="115">
        <v>0.23</v>
      </c>
      <c r="H1131" s="115">
        <v>4</v>
      </c>
      <c r="I1131" s="10">
        <f t="shared" si="98"/>
        <v>3.6432000000000002</v>
      </c>
    </row>
    <row r="1132" spans="1:9">
      <c r="A1132" s="220"/>
      <c r="B1132" s="4" t="s">
        <v>19</v>
      </c>
      <c r="C1132" s="115" t="s">
        <v>240</v>
      </c>
      <c r="D1132" s="115" t="s">
        <v>222</v>
      </c>
      <c r="E1132" s="115">
        <v>1</v>
      </c>
      <c r="F1132" s="115">
        <v>1.2749999999999999</v>
      </c>
      <c r="G1132" s="115">
        <v>0.23</v>
      </c>
      <c r="H1132" s="115">
        <v>1</v>
      </c>
      <c r="I1132" s="10">
        <f t="shared" si="98"/>
        <v>0.29325000000000001</v>
      </c>
    </row>
    <row r="1133" spans="1:9">
      <c r="A1133" s="220"/>
      <c r="B1133" s="4" t="s">
        <v>20</v>
      </c>
      <c r="C1133" s="115" t="s">
        <v>222</v>
      </c>
      <c r="D1133" s="115" t="s">
        <v>227</v>
      </c>
      <c r="E1133" s="115">
        <v>1</v>
      </c>
      <c r="F1133" s="115">
        <v>3</v>
      </c>
      <c r="G1133" s="115">
        <v>0.23</v>
      </c>
      <c r="H1133" s="115">
        <v>1</v>
      </c>
      <c r="I1133" s="10">
        <f t="shared" si="98"/>
        <v>0.69000000000000006</v>
      </c>
    </row>
    <row r="1134" spans="1:9">
      <c r="A1134" s="220"/>
      <c r="B1134" s="4" t="s">
        <v>21</v>
      </c>
      <c r="C1134" s="115" t="s">
        <v>226</v>
      </c>
      <c r="D1134" s="115" t="s">
        <v>137</v>
      </c>
      <c r="E1134" s="115">
        <v>1</v>
      </c>
      <c r="F1134" s="115">
        <v>3.96</v>
      </c>
      <c r="G1134" s="115">
        <v>0.23</v>
      </c>
      <c r="H1134" s="115">
        <v>4</v>
      </c>
      <c r="I1134" s="10">
        <f t="shared" si="98"/>
        <v>3.6432000000000002</v>
      </c>
    </row>
    <row r="1135" spans="1:9">
      <c r="A1135" s="220"/>
      <c r="B1135" s="4" t="s">
        <v>22</v>
      </c>
      <c r="C1135" s="115" t="s">
        <v>138</v>
      </c>
      <c r="D1135" s="115" t="s">
        <v>139</v>
      </c>
      <c r="E1135" s="115">
        <v>1</v>
      </c>
      <c r="F1135" s="115">
        <v>1.2749999999999999</v>
      </c>
      <c r="G1135" s="115">
        <v>0.23</v>
      </c>
      <c r="H1135" s="115">
        <v>4</v>
      </c>
      <c r="I1135" s="10">
        <f t="shared" si="98"/>
        <v>1.173</v>
      </c>
    </row>
    <row r="1136" spans="1:9">
      <c r="A1136" s="220"/>
      <c r="B1136" s="4" t="s">
        <v>23</v>
      </c>
      <c r="C1136" s="115" t="s">
        <v>139</v>
      </c>
      <c r="D1136" s="115" t="s">
        <v>228</v>
      </c>
      <c r="E1136" s="115">
        <v>1</v>
      </c>
      <c r="F1136" s="115">
        <v>3</v>
      </c>
      <c r="G1136" s="115">
        <v>0.23</v>
      </c>
      <c r="H1136" s="115">
        <v>4</v>
      </c>
      <c r="I1136" s="10">
        <f t="shared" si="98"/>
        <v>2.7600000000000002</v>
      </c>
    </row>
    <row r="1137" spans="1:9">
      <c r="A1137" s="220"/>
      <c r="B1137" s="4" t="s">
        <v>29</v>
      </c>
      <c r="C1137" s="115" t="s">
        <v>221</v>
      </c>
      <c r="D1137" s="115" t="s">
        <v>42</v>
      </c>
      <c r="E1137" s="115">
        <v>1</v>
      </c>
      <c r="F1137" s="115">
        <v>4.1900000000000004</v>
      </c>
      <c r="G1137" s="115">
        <v>0.23</v>
      </c>
      <c r="H1137" s="115">
        <v>4</v>
      </c>
      <c r="I1137" s="10">
        <f t="shared" si="98"/>
        <v>3.8548000000000004</v>
      </c>
    </row>
    <row r="1138" spans="1:9">
      <c r="A1138" s="220"/>
      <c r="B1138" s="4" t="s">
        <v>30</v>
      </c>
      <c r="C1138" s="115" t="s">
        <v>42</v>
      </c>
      <c r="D1138" s="115" t="s">
        <v>141</v>
      </c>
      <c r="E1138" s="115">
        <v>1</v>
      </c>
      <c r="F1138" s="115">
        <v>2.6</v>
      </c>
      <c r="G1138" s="115">
        <v>0.23</v>
      </c>
      <c r="H1138" s="115">
        <v>4</v>
      </c>
      <c r="I1138" s="10">
        <f t="shared" si="98"/>
        <v>2.3920000000000003</v>
      </c>
    </row>
    <row r="1139" spans="1:9">
      <c r="A1139" s="220"/>
      <c r="B1139" s="4" t="s">
        <v>31</v>
      </c>
      <c r="C1139" s="115" t="s">
        <v>141</v>
      </c>
      <c r="D1139" s="115" t="s">
        <v>43</v>
      </c>
      <c r="E1139" s="115">
        <v>1</v>
      </c>
      <c r="F1139" s="115">
        <v>3.96</v>
      </c>
      <c r="G1139" s="115">
        <v>0.23</v>
      </c>
      <c r="H1139" s="115">
        <v>4</v>
      </c>
      <c r="I1139" s="10">
        <f t="shared" si="98"/>
        <v>3.6432000000000002</v>
      </c>
    </row>
    <row r="1140" spans="1:9">
      <c r="A1140" s="220"/>
      <c r="B1140" s="4" t="s">
        <v>32</v>
      </c>
      <c r="C1140" s="115" t="s">
        <v>155</v>
      </c>
      <c r="D1140" s="115" t="s">
        <v>131</v>
      </c>
      <c r="E1140" s="115">
        <v>1</v>
      </c>
      <c r="F1140" s="115">
        <v>4.1900000000000004</v>
      </c>
      <c r="G1140" s="115">
        <v>0.23</v>
      </c>
      <c r="H1140" s="115">
        <v>4</v>
      </c>
      <c r="I1140" s="10">
        <f t="shared" si="98"/>
        <v>3.8548000000000004</v>
      </c>
    </row>
    <row r="1141" spans="1:9">
      <c r="A1141" s="220"/>
      <c r="B1141" s="4" t="s">
        <v>33</v>
      </c>
      <c r="C1141" s="115" t="s">
        <v>131</v>
      </c>
      <c r="D1141" s="115" t="s">
        <v>142</v>
      </c>
      <c r="E1141" s="115">
        <v>1</v>
      </c>
      <c r="F1141" s="115">
        <v>2.6</v>
      </c>
      <c r="G1141" s="115">
        <v>0.23</v>
      </c>
      <c r="H1141" s="115">
        <v>4</v>
      </c>
      <c r="I1141" s="10">
        <f t="shared" si="98"/>
        <v>2.3920000000000003</v>
      </c>
    </row>
    <row r="1142" spans="1:9">
      <c r="A1142" s="220"/>
      <c r="B1142" s="4" t="s">
        <v>34</v>
      </c>
      <c r="C1142" s="115" t="s">
        <v>142</v>
      </c>
      <c r="D1142" s="115" t="s">
        <v>504</v>
      </c>
      <c r="E1142" s="115">
        <v>1</v>
      </c>
      <c r="F1142" s="115">
        <v>1.41</v>
      </c>
      <c r="G1142" s="115">
        <v>0.23</v>
      </c>
      <c r="H1142" s="115">
        <v>0.5</v>
      </c>
      <c r="I1142" s="10">
        <f t="shared" si="98"/>
        <v>0.16214999999999999</v>
      </c>
    </row>
    <row r="1143" spans="1:9">
      <c r="A1143" s="220"/>
      <c r="B1143" s="4" t="s">
        <v>35</v>
      </c>
      <c r="C1143" s="115" t="s">
        <v>504</v>
      </c>
      <c r="D1143" s="115" t="s">
        <v>44</v>
      </c>
      <c r="E1143" s="115">
        <v>1</v>
      </c>
      <c r="F1143" s="115">
        <v>2.1</v>
      </c>
      <c r="G1143" s="115">
        <v>0.23</v>
      </c>
      <c r="H1143" s="115">
        <v>0.5</v>
      </c>
      <c r="I1143" s="10">
        <f t="shared" si="98"/>
        <v>0.24150000000000002</v>
      </c>
    </row>
    <row r="1144" spans="1:9">
      <c r="A1144" s="220"/>
      <c r="B1144" s="4"/>
      <c r="C1144" s="155" t="s">
        <v>229</v>
      </c>
      <c r="D1144" s="115"/>
      <c r="E1144" s="115"/>
      <c r="F1144" s="115"/>
      <c r="H1144" s="115"/>
      <c r="I1144" s="10"/>
    </row>
    <row r="1145" spans="1:9">
      <c r="A1145" s="220"/>
      <c r="B1145" s="4">
        <v>20</v>
      </c>
      <c r="C1145" s="115" t="s">
        <v>256</v>
      </c>
      <c r="D1145" s="115"/>
      <c r="E1145" s="115">
        <v>1</v>
      </c>
      <c r="F1145" s="115">
        <v>2.6</v>
      </c>
      <c r="G1145" s="115">
        <v>0.23</v>
      </c>
      <c r="H1145" s="115">
        <v>4.4000000000000004</v>
      </c>
      <c r="I1145" s="10">
        <f t="shared" ref="I1145" si="99">H1145*G1145*F1145*E1145</f>
        <v>2.6312000000000006</v>
      </c>
    </row>
    <row r="1146" spans="1:9">
      <c r="A1146" s="220"/>
      <c r="B1146" s="4"/>
      <c r="C1146" s="115"/>
      <c r="D1146" s="115"/>
      <c r="E1146" s="115"/>
      <c r="F1146" s="115"/>
      <c r="H1146" s="115"/>
      <c r="I1146" s="10"/>
    </row>
    <row r="1147" spans="1:9">
      <c r="A1147" s="220"/>
      <c r="B1147" s="126"/>
      <c r="C1147" s="409" t="s">
        <v>78</v>
      </c>
      <c r="D1147" s="409"/>
      <c r="E1147" s="409"/>
      <c r="F1147" s="409"/>
      <c r="H1147" s="115"/>
      <c r="I1147" s="10"/>
    </row>
    <row r="1148" spans="1:9">
      <c r="A1148" s="220"/>
      <c r="B1148" s="4"/>
      <c r="C1148" s="115"/>
      <c r="D1148" s="115"/>
      <c r="E1148" s="126" t="s">
        <v>6</v>
      </c>
      <c r="F1148" s="126" t="s">
        <v>7</v>
      </c>
      <c r="G1148" s="126" t="s">
        <v>8</v>
      </c>
      <c r="H1148" s="126" t="s">
        <v>49</v>
      </c>
      <c r="I1148" s="125" t="s">
        <v>122</v>
      </c>
    </row>
    <row r="1149" spans="1:9">
      <c r="A1149" s="220"/>
      <c r="B1149" s="4" t="s">
        <v>9</v>
      </c>
      <c r="C1149" s="115" t="s">
        <v>27</v>
      </c>
      <c r="E1149" s="115">
        <v>5</v>
      </c>
      <c r="F1149" s="115">
        <v>1.2</v>
      </c>
      <c r="G1149" s="115">
        <v>0.23</v>
      </c>
      <c r="H1149" s="115">
        <v>2.7</v>
      </c>
      <c r="I1149" s="10">
        <f t="shared" ref="I1149:I1154" si="100">-+H1149*G1149*F1149*E1149</f>
        <v>-3.7260000000000004</v>
      </c>
    </row>
    <row r="1150" spans="1:9">
      <c r="A1150" s="220"/>
      <c r="B1150" s="4" t="s">
        <v>11</v>
      </c>
      <c r="C1150" s="115" t="s">
        <v>28</v>
      </c>
      <c r="E1150" s="115">
        <v>2</v>
      </c>
      <c r="F1150" s="115">
        <v>0.9</v>
      </c>
      <c r="G1150" s="115">
        <v>0.23</v>
      </c>
      <c r="H1150" s="115">
        <v>2.7</v>
      </c>
      <c r="I1150" s="10">
        <f t="shared" si="100"/>
        <v>-1.1178000000000001</v>
      </c>
    </row>
    <row r="1151" spans="1:9">
      <c r="A1151" s="220"/>
      <c r="B1151" s="4" t="s">
        <v>13</v>
      </c>
      <c r="C1151" s="115" t="s">
        <v>79</v>
      </c>
      <c r="E1151" s="115">
        <v>3</v>
      </c>
      <c r="F1151" s="115">
        <v>1.5</v>
      </c>
      <c r="G1151" s="115">
        <v>0.23</v>
      </c>
      <c r="H1151" s="115">
        <v>1.8</v>
      </c>
      <c r="I1151" s="10">
        <f t="shared" si="100"/>
        <v>-1.863</v>
      </c>
    </row>
    <row r="1152" spans="1:9">
      <c r="A1152" s="220"/>
      <c r="B1152" s="4" t="s">
        <v>15</v>
      </c>
      <c r="C1152" s="115" t="s">
        <v>80</v>
      </c>
      <c r="E1152" s="115">
        <v>3</v>
      </c>
      <c r="F1152" s="115">
        <v>1.2</v>
      </c>
      <c r="G1152" s="115">
        <v>0.23</v>
      </c>
      <c r="H1152" s="115">
        <v>1.8</v>
      </c>
      <c r="I1152" s="10">
        <f t="shared" si="100"/>
        <v>-1.4904000000000002</v>
      </c>
    </row>
    <row r="1153" spans="1:9">
      <c r="A1153" s="220"/>
      <c r="B1153" s="4" t="s">
        <v>16</v>
      </c>
      <c r="C1153" s="115" t="s">
        <v>82</v>
      </c>
      <c r="E1153" s="115">
        <v>4</v>
      </c>
      <c r="F1153" s="115">
        <v>0.9</v>
      </c>
      <c r="G1153" s="115">
        <v>0.23</v>
      </c>
      <c r="H1153" s="115">
        <v>1.8</v>
      </c>
      <c r="I1153" s="10">
        <f t="shared" si="100"/>
        <v>-1.4904000000000002</v>
      </c>
    </row>
    <row r="1154" spans="1:9">
      <c r="A1154" s="220"/>
      <c r="B1154" s="4" t="s">
        <v>17</v>
      </c>
      <c r="C1154" s="115" t="s">
        <v>89</v>
      </c>
      <c r="E1154" s="115">
        <v>5</v>
      </c>
      <c r="F1154" s="115">
        <v>0.6</v>
      </c>
      <c r="G1154" s="115">
        <v>0.23</v>
      </c>
      <c r="H1154" s="115">
        <v>1.5</v>
      </c>
      <c r="I1154" s="10">
        <f t="shared" si="100"/>
        <v>-1.0350000000000001</v>
      </c>
    </row>
    <row r="1155" spans="1:9">
      <c r="A1155" s="220"/>
      <c r="B1155" s="4"/>
      <c r="C1155" s="115"/>
      <c r="D1155" s="115"/>
      <c r="E1155" s="115"/>
      <c r="F1155" s="115"/>
      <c r="H1155" s="115"/>
      <c r="I1155" s="10"/>
    </row>
    <row r="1156" spans="1:9">
      <c r="B1156" s="4"/>
      <c r="C1156" s="116" t="s">
        <v>552</v>
      </c>
      <c r="D1156" s="68"/>
      <c r="E1156" s="68"/>
      <c r="F1156" s="68"/>
      <c r="H1156" s="67"/>
      <c r="I1156" s="9">
        <f>SUM(I1009:I1155)</f>
        <v>214.0899800000002</v>
      </c>
    </row>
    <row r="1157" spans="1:9">
      <c r="B1157" s="4"/>
      <c r="C1157" t="s">
        <v>694</v>
      </c>
      <c r="D1157" s="68"/>
      <c r="E1157" s="68"/>
      <c r="F1157" s="68"/>
      <c r="H1157" s="67"/>
      <c r="I1157" s="9">
        <f>+I1156*0.1</f>
        <v>21.408998000000022</v>
      </c>
    </row>
    <row r="1158" spans="1:9">
      <c r="B1158" s="190"/>
      <c r="C1158" s="97" t="s">
        <v>551</v>
      </c>
      <c r="G1158" s="190"/>
      <c r="H1158" s="189"/>
      <c r="I1158" s="9">
        <f>SUM(I1156:I1157)</f>
        <v>235.49897800000022</v>
      </c>
    </row>
    <row r="1159" spans="1:9">
      <c r="B1159" s="190"/>
      <c r="C1159" s="97"/>
      <c r="E1159" s="190"/>
      <c r="F1159" s="190"/>
      <c r="G1159" s="111"/>
      <c r="H1159" s="109"/>
      <c r="I1159" s="9"/>
    </row>
    <row r="1160" spans="1:9">
      <c r="B1160" s="190"/>
      <c r="C1160" s="97"/>
      <c r="G1160" s="190"/>
      <c r="H1160" s="189"/>
      <c r="I1160" s="9"/>
    </row>
    <row r="1161" spans="1:9">
      <c r="A1161" s="219" t="s">
        <v>384</v>
      </c>
      <c r="B1161" s="118"/>
      <c r="C1161" s="6" t="s">
        <v>548</v>
      </c>
      <c r="D1161" s="27"/>
      <c r="E1161" s="27"/>
      <c r="F1161" s="25"/>
      <c r="H1161" s="20"/>
      <c r="I1161" s="9"/>
    </row>
    <row r="1162" spans="1:9">
      <c r="C1162" s="6" t="s">
        <v>86</v>
      </c>
      <c r="F1162" s="27"/>
      <c r="H1162" s="27"/>
      <c r="I1162" s="10"/>
    </row>
    <row r="1163" spans="1:9">
      <c r="B1163" s="98" t="s">
        <v>24</v>
      </c>
      <c r="C1163" s="6" t="s">
        <v>53</v>
      </c>
      <c r="D1163" s="27"/>
      <c r="E1163" s="27"/>
      <c r="F1163" s="27"/>
      <c r="H1163" s="27"/>
      <c r="I1163" s="27"/>
    </row>
    <row r="1164" spans="1:9">
      <c r="B1164" s="126" t="s">
        <v>25</v>
      </c>
      <c r="C1164" s="409" t="s">
        <v>26</v>
      </c>
      <c r="D1164" s="409"/>
      <c r="H1164" s="115"/>
      <c r="I1164" s="10"/>
    </row>
    <row r="1165" spans="1:9">
      <c r="B1165" s="126"/>
      <c r="C1165" s="97" t="s">
        <v>233</v>
      </c>
      <c r="E1165" s="126" t="s">
        <v>64</v>
      </c>
      <c r="F1165" s="126" t="s">
        <v>7</v>
      </c>
      <c r="G1165" s="126" t="s">
        <v>8</v>
      </c>
      <c r="H1165" s="126" t="s">
        <v>49</v>
      </c>
      <c r="I1165" s="125" t="s">
        <v>123</v>
      </c>
    </row>
    <row r="1166" spans="1:9">
      <c r="B1166" s="4" t="s">
        <v>9</v>
      </c>
      <c r="C1166" s="115" t="s">
        <v>177</v>
      </c>
      <c r="E1166" s="115">
        <v>1</v>
      </c>
      <c r="F1166" s="115">
        <v>3.37</v>
      </c>
      <c r="H1166" s="115">
        <v>3.3</v>
      </c>
      <c r="I1166" s="10">
        <f>H1166*F1166*E1166</f>
        <v>11.121</v>
      </c>
    </row>
    <row r="1167" spans="1:9">
      <c r="B1167" s="4" t="s">
        <v>11</v>
      </c>
      <c r="C1167" s="115"/>
      <c r="E1167" s="115">
        <v>2</v>
      </c>
      <c r="F1167" s="115">
        <v>2.4</v>
      </c>
      <c r="H1167" s="115">
        <v>3.3</v>
      </c>
      <c r="I1167" s="10">
        <f t="shared" ref="I1167:I1169" si="101">H1167*F1167*E1167</f>
        <v>15.839999999999998</v>
      </c>
    </row>
    <row r="1168" spans="1:9">
      <c r="B1168" s="4" t="s">
        <v>13</v>
      </c>
      <c r="C1168" s="115"/>
      <c r="E1168" s="115">
        <v>1</v>
      </c>
      <c r="F1168" s="115">
        <v>1.2</v>
      </c>
      <c r="H1168" s="115">
        <v>2.2999999999999998</v>
      </c>
      <c r="I1168" s="10">
        <f t="shared" si="101"/>
        <v>2.76</v>
      </c>
    </row>
    <row r="1169" spans="2:9">
      <c r="B1169" s="4" t="s">
        <v>15</v>
      </c>
      <c r="C1169" s="115"/>
      <c r="E1169" s="115">
        <v>1</v>
      </c>
      <c r="F1169" s="115">
        <v>1.5</v>
      </c>
      <c r="H1169" s="115">
        <v>2.2999999999999998</v>
      </c>
      <c r="I1169" s="10">
        <f t="shared" si="101"/>
        <v>3.4499999999999997</v>
      </c>
    </row>
    <row r="1170" spans="2:9">
      <c r="B1170" s="4"/>
      <c r="C1170" s="115"/>
      <c r="E1170" s="115"/>
      <c r="F1170" s="115"/>
      <c r="H1170" s="115"/>
      <c r="I1170" s="10"/>
    </row>
    <row r="1171" spans="2:9">
      <c r="B1171" s="126" t="s">
        <v>45</v>
      </c>
      <c r="H1171" s="115"/>
      <c r="I1171" s="10"/>
    </row>
    <row r="1172" spans="2:9">
      <c r="B1172" s="126"/>
      <c r="C1172" s="97" t="s">
        <v>233</v>
      </c>
      <c r="E1172" s="126" t="s">
        <v>64</v>
      </c>
      <c r="F1172" s="126" t="s">
        <v>7</v>
      </c>
      <c r="G1172" s="126" t="s">
        <v>8</v>
      </c>
      <c r="H1172" s="126" t="s">
        <v>49</v>
      </c>
      <c r="I1172" s="125" t="s">
        <v>123</v>
      </c>
    </row>
    <row r="1173" spans="2:9">
      <c r="B1173" s="4" t="s">
        <v>9</v>
      </c>
      <c r="C1173" s="115"/>
      <c r="E1173" s="115">
        <v>1</v>
      </c>
      <c r="F1173" s="115">
        <v>3</v>
      </c>
      <c r="H1173" s="115">
        <v>2.2999999999999998</v>
      </c>
      <c r="I1173" s="10">
        <f t="shared" ref="I1173:I1175" si="102">H1173*F1173*E1173</f>
        <v>6.8999999999999995</v>
      </c>
    </row>
    <row r="1174" spans="2:9">
      <c r="B1174" s="4" t="s">
        <v>11</v>
      </c>
      <c r="C1174" s="115"/>
      <c r="E1174" s="115">
        <v>1</v>
      </c>
      <c r="F1174" s="115">
        <v>2.5150000000000001</v>
      </c>
      <c r="H1174" s="115">
        <v>2.2999999999999998</v>
      </c>
      <c r="I1174" s="10">
        <f t="shared" si="102"/>
        <v>5.7844999999999995</v>
      </c>
    </row>
    <row r="1175" spans="2:9">
      <c r="B1175" s="4" t="s">
        <v>13</v>
      </c>
      <c r="C1175" s="115"/>
      <c r="E1175" s="115">
        <v>1</v>
      </c>
      <c r="F1175" s="115">
        <v>2.2149999999999999</v>
      </c>
      <c r="H1175" s="115">
        <v>3.3</v>
      </c>
      <c r="I1175" s="10">
        <f t="shared" si="102"/>
        <v>7.309499999999999</v>
      </c>
    </row>
    <row r="1176" spans="2:9">
      <c r="B1176" s="4"/>
      <c r="C1176" s="115"/>
      <c r="E1176" s="115"/>
      <c r="F1176" s="115"/>
      <c r="H1176" s="115"/>
      <c r="I1176" s="10"/>
    </row>
    <row r="1177" spans="2:9">
      <c r="B1177" s="126"/>
      <c r="C1177" s="409" t="s">
        <v>88</v>
      </c>
      <c r="D1177" s="409"/>
      <c r="E1177" s="409"/>
      <c r="F1177" s="409"/>
      <c r="G1177" s="109"/>
      <c r="H1177" s="115"/>
      <c r="I1177" s="115"/>
    </row>
    <row r="1178" spans="2:9">
      <c r="B1178" s="4"/>
      <c r="C1178" s="115"/>
      <c r="D1178" s="115"/>
      <c r="E1178" s="126" t="s">
        <v>6</v>
      </c>
      <c r="F1178" s="126" t="s">
        <v>7</v>
      </c>
      <c r="G1178" s="126" t="s">
        <v>8</v>
      </c>
      <c r="H1178" s="126" t="s">
        <v>49</v>
      </c>
      <c r="I1178" s="125" t="s">
        <v>123</v>
      </c>
    </row>
    <row r="1179" spans="2:9">
      <c r="B1179" s="4" t="s">
        <v>9</v>
      </c>
      <c r="C1179" s="115" t="s">
        <v>133</v>
      </c>
      <c r="E1179" s="115">
        <v>5</v>
      </c>
      <c r="F1179" s="115">
        <v>0.85</v>
      </c>
      <c r="H1179" s="115">
        <v>2.1</v>
      </c>
      <c r="I1179" s="10">
        <f>-+H1179*F1179*E1179</f>
        <v>-8.9249999999999989</v>
      </c>
    </row>
    <row r="1180" spans="2:9">
      <c r="B1180" s="4"/>
      <c r="C1180" s="115"/>
      <c r="E1180" s="115"/>
      <c r="F1180" s="115"/>
      <c r="H1180" s="115"/>
      <c r="I1180" s="10"/>
    </row>
    <row r="1181" spans="2:9">
      <c r="B1181" s="115"/>
      <c r="C1181" s="6" t="s">
        <v>87</v>
      </c>
      <c r="F1181" s="115"/>
      <c r="H1181" s="115"/>
      <c r="I1181" s="10"/>
    </row>
    <row r="1182" spans="2:9">
      <c r="B1182" s="126" t="s">
        <v>24</v>
      </c>
      <c r="C1182" s="6" t="s">
        <v>53</v>
      </c>
      <c r="D1182" s="115"/>
      <c r="E1182" s="115"/>
      <c r="F1182" s="115"/>
      <c r="H1182" s="115"/>
      <c r="I1182" s="115"/>
    </row>
    <row r="1183" spans="2:9">
      <c r="B1183" s="126" t="s">
        <v>25</v>
      </c>
      <c r="C1183" s="409" t="s">
        <v>26</v>
      </c>
      <c r="D1183" s="409"/>
      <c r="H1183" s="115"/>
      <c r="I1183" s="10"/>
    </row>
    <row r="1184" spans="2:9">
      <c r="B1184" s="126"/>
      <c r="C1184" s="97" t="s">
        <v>233</v>
      </c>
      <c r="E1184" s="126" t="s">
        <v>64</v>
      </c>
      <c r="F1184" s="126" t="s">
        <v>7</v>
      </c>
      <c r="G1184" s="126" t="s">
        <v>8</v>
      </c>
      <c r="H1184" s="126" t="s">
        <v>49</v>
      </c>
      <c r="I1184" s="125" t="s">
        <v>123</v>
      </c>
    </row>
    <row r="1185" spans="2:9">
      <c r="B1185" s="4" t="s">
        <v>9</v>
      </c>
      <c r="C1185" s="115" t="s">
        <v>177</v>
      </c>
      <c r="E1185" s="115">
        <v>1</v>
      </c>
      <c r="F1185" s="115">
        <v>3.9449999999999998</v>
      </c>
      <c r="H1185" s="115">
        <v>2.2999999999999998</v>
      </c>
      <c r="I1185" s="10">
        <f>H1185*F1185*E1185</f>
        <v>9.0734999999999992</v>
      </c>
    </row>
    <row r="1186" spans="2:9">
      <c r="B1186" s="4" t="s">
        <v>11</v>
      </c>
      <c r="C1186" s="115"/>
      <c r="E1186" s="115">
        <v>1</v>
      </c>
      <c r="F1186" s="115">
        <v>2.63</v>
      </c>
      <c r="H1186" s="115">
        <v>2.2999999999999998</v>
      </c>
      <c r="I1186" s="10">
        <f t="shared" ref="I1186" si="103">H1186*F1186*E1186</f>
        <v>6.0489999999999995</v>
      </c>
    </row>
    <row r="1187" spans="2:9">
      <c r="B1187" s="4"/>
      <c r="C1187" s="115"/>
      <c r="E1187" s="115"/>
      <c r="F1187" s="115"/>
      <c r="H1187" s="115"/>
      <c r="I1187" s="10"/>
    </row>
    <row r="1188" spans="2:9">
      <c r="B1188" s="126" t="s">
        <v>45</v>
      </c>
      <c r="H1188" s="115"/>
      <c r="I1188" s="10"/>
    </row>
    <row r="1189" spans="2:9">
      <c r="B1189" s="126"/>
      <c r="C1189" s="97" t="s">
        <v>233</v>
      </c>
      <c r="E1189" s="126" t="s">
        <v>64</v>
      </c>
      <c r="F1189" s="126" t="s">
        <v>7</v>
      </c>
      <c r="G1189" s="126" t="s">
        <v>8</v>
      </c>
      <c r="H1189" s="126" t="s">
        <v>49</v>
      </c>
      <c r="I1189" s="125" t="s">
        <v>123</v>
      </c>
    </row>
    <row r="1190" spans="2:9">
      <c r="B1190" s="4" t="s">
        <v>9</v>
      </c>
      <c r="C1190" s="115"/>
      <c r="E1190" s="115">
        <v>5</v>
      </c>
      <c r="F1190" s="115">
        <v>1.5</v>
      </c>
      <c r="H1190" s="115">
        <v>2.2999999999999998</v>
      </c>
      <c r="I1190" s="10">
        <f t="shared" ref="I1190" si="104">H1190*F1190*E1190</f>
        <v>17.25</v>
      </c>
    </row>
    <row r="1191" spans="2:9">
      <c r="B1191" s="4"/>
      <c r="C1191" s="115"/>
      <c r="E1191" s="115"/>
      <c r="F1191" s="115"/>
      <c r="H1191" s="115"/>
      <c r="I1191" s="10"/>
    </row>
    <row r="1192" spans="2:9">
      <c r="B1192" s="126"/>
      <c r="C1192" s="409" t="s">
        <v>88</v>
      </c>
      <c r="D1192" s="409"/>
      <c r="E1192" s="409"/>
      <c r="F1192" s="409"/>
      <c r="G1192" s="109"/>
      <c r="H1192" s="115"/>
      <c r="I1192" s="115"/>
    </row>
    <row r="1193" spans="2:9">
      <c r="B1193" s="4"/>
      <c r="C1193" s="115"/>
      <c r="D1193" s="115"/>
      <c r="E1193" s="126" t="s">
        <v>6</v>
      </c>
      <c r="F1193" s="126" t="s">
        <v>7</v>
      </c>
      <c r="G1193" s="126" t="s">
        <v>8</v>
      </c>
      <c r="H1193" s="126" t="s">
        <v>49</v>
      </c>
      <c r="I1193" s="125" t="s">
        <v>123</v>
      </c>
    </row>
    <row r="1194" spans="2:9">
      <c r="B1194" s="4" t="s">
        <v>9</v>
      </c>
      <c r="C1194" s="115" t="s">
        <v>133</v>
      </c>
      <c r="E1194" s="115">
        <v>5</v>
      </c>
      <c r="F1194" s="115">
        <v>0.85</v>
      </c>
      <c r="H1194" s="115">
        <v>2.1</v>
      </c>
      <c r="I1194" s="10">
        <f>-+H1194*F1194*E1194</f>
        <v>-8.9249999999999989</v>
      </c>
    </row>
    <row r="1195" spans="2:9">
      <c r="B1195" s="4"/>
      <c r="C1195" s="115"/>
      <c r="E1195" s="115"/>
      <c r="F1195" s="115"/>
      <c r="H1195" s="115"/>
      <c r="I1195" s="10"/>
    </row>
    <row r="1196" spans="2:9">
      <c r="B1196" s="115"/>
      <c r="C1196" s="6" t="s">
        <v>176</v>
      </c>
      <c r="F1196" s="115"/>
      <c r="H1196" s="115"/>
      <c r="I1196" s="10"/>
    </row>
    <row r="1197" spans="2:9">
      <c r="B1197" s="126" t="s">
        <v>24</v>
      </c>
      <c r="C1197" s="6" t="s">
        <v>53</v>
      </c>
      <c r="D1197" s="115"/>
      <c r="E1197" s="115"/>
      <c r="F1197" s="115"/>
      <c r="H1197" s="115"/>
      <c r="I1197" s="115"/>
    </row>
    <row r="1198" spans="2:9">
      <c r="B1198" s="126" t="s">
        <v>25</v>
      </c>
      <c r="C1198" s="409" t="s">
        <v>26</v>
      </c>
      <c r="D1198" s="409"/>
      <c r="H1198" s="115"/>
      <c r="I1198" s="10"/>
    </row>
    <row r="1199" spans="2:9">
      <c r="B1199" s="126"/>
      <c r="C1199" s="97" t="s">
        <v>233</v>
      </c>
      <c r="E1199" s="126" t="s">
        <v>64</v>
      </c>
      <c r="F1199" s="126" t="s">
        <v>7</v>
      </c>
      <c r="G1199" s="126" t="s">
        <v>8</v>
      </c>
      <c r="H1199" s="126" t="s">
        <v>49</v>
      </c>
      <c r="I1199" s="125" t="s">
        <v>123</v>
      </c>
    </row>
    <row r="1200" spans="2:9">
      <c r="B1200" s="4" t="s">
        <v>9</v>
      </c>
      <c r="C1200" s="115" t="s">
        <v>177</v>
      </c>
      <c r="E1200" s="115">
        <v>1</v>
      </c>
      <c r="F1200" s="115">
        <v>3.9449999999999998</v>
      </c>
      <c r="H1200" s="115">
        <v>2.2999999999999998</v>
      </c>
      <c r="I1200" s="10">
        <f>H1200*F1200*E1200</f>
        <v>9.0734999999999992</v>
      </c>
    </row>
    <row r="1201" spans="2:9">
      <c r="B1201" s="4" t="s">
        <v>11</v>
      </c>
      <c r="C1201" s="115"/>
      <c r="E1201" s="115">
        <v>1</v>
      </c>
      <c r="F1201" s="115">
        <v>2.63</v>
      </c>
      <c r="H1201" s="115">
        <v>2.2999999999999998</v>
      </c>
      <c r="I1201" s="10">
        <f t="shared" ref="I1201" si="105">H1201*F1201*E1201</f>
        <v>6.0489999999999995</v>
      </c>
    </row>
    <row r="1202" spans="2:9">
      <c r="B1202" s="4" t="s">
        <v>13</v>
      </c>
      <c r="C1202" s="115"/>
      <c r="E1202" s="115">
        <v>1</v>
      </c>
      <c r="F1202" s="115">
        <v>1.5</v>
      </c>
      <c r="H1202" s="115">
        <v>4</v>
      </c>
      <c r="I1202" s="10">
        <f t="shared" ref="I1202" si="106">H1202*F1202*E1202</f>
        <v>6</v>
      </c>
    </row>
    <row r="1203" spans="2:9">
      <c r="B1203" s="4"/>
      <c r="C1203" s="115"/>
      <c r="E1203" s="115"/>
      <c r="F1203" s="115"/>
      <c r="H1203" s="115"/>
      <c r="I1203" s="10"/>
    </row>
    <row r="1204" spans="2:9">
      <c r="B1204" s="126" t="s">
        <v>45</v>
      </c>
      <c r="H1204" s="115"/>
      <c r="I1204" s="10"/>
    </row>
    <row r="1205" spans="2:9">
      <c r="B1205" s="126"/>
      <c r="C1205" s="97" t="s">
        <v>233</v>
      </c>
      <c r="E1205" s="126" t="s">
        <v>64</v>
      </c>
      <c r="F1205" s="126" t="s">
        <v>7</v>
      </c>
      <c r="G1205" s="126" t="s">
        <v>8</v>
      </c>
      <c r="H1205" s="126" t="s">
        <v>49</v>
      </c>
      <c r="I1205" s="125" t="s">
        <v>123</v>
      </c>
    </row>
    <row r="1206" spans="2:9">
      <c r="B1206" s="4" t="s">
        <v>9</v>
      </c>
      <c r="C1206" s="115"/>
      <c r="E1206" s="115">
        <v>5</v>
      </c>
      <c r="F1206" s="115">
        <v>1.5</v>
      </c>
      <c r="H1206" s="115">
        <v>2.2999999999999998</v>
      </c>
      <c r="I1206" s="10">
        <f t="shared" ref="I1206" si="107">H1206*F1206*E1206</f>
        <v>17.25</v>
      </c>
    </row>
    <row r="1207" spans="2:9">
      <c r="B1207" s="4"/>
      <c r="C1207" s="115"/>
      <c r="E1207" s="115"/>
      <c r="F1207" s="115"/>
      <c r="H1207" s="115"/>
      <c r="I1207" s="10"/>
    </row>
    <row r="1208" spans="2:9">
      <c r="B1208" s="126"/>
      <c r="C1208" s="409" t="s">
        <v>88</v>
      </c>
      <c r="D1208" s="409"/>
      <c r="E1208" s="409"/>
      <c r="F1208" s="409"/>
      <c r="G1208" s="109"/>
      <c r="H1208" s="115"/>
      <c r="I1208" s="115"/>
    </row>
    <row r="1209" spans="2:9">
      <c r="B1209" s="4"/>
      <c r="C1209" s="115"/>
      <c r="D1209" s="115"/>
      <c r="E1209" s="126" t="s">
        <v>6</v>
      </c>
      <c r="F1209" s="126" t="s">
        <v>7</v>
      </c>
      <c r="G1209" s="126" t="s">
        <v>8</v>
      </c>
      <c r="H1209" s="126" t="s">
        <v>49</v>
      </c>
      <c r="I1209" s="125" t="s">
        <v>123</v>
      </c>
    </row>
    <row r="1210" spans="2:9">
      <c r="B1210" s="4" t="s">
        <v>9</v>
      </c>
      <c r="C1210" s="115" t="s">
        <v>133</v>
      </c>
      <c r="E1210" s="115">
        <v>6</v>
      </c>
      <c r="F1210" s="115">
        <v>0.85</v>
      </c>
      <c r="H1210" s="115">
        <v>2.1</v>
      </c>
      <c r="I1210" s="10">
        <f>-+H1210*F1210*E1210</f>
        <v>-10.709999999999999</v>
      </c>
    </row>
    <row r="1211" spans="2:9">
      <c r="B1211" s="4"/>
      <c r="C1211" s="115"/>
      <c r="E1211" s="115"/>
      <c r="F1211" s="115"/>
      <c r="H1211" s="115"/>
      <c r="I1211" s="10"/>
    </row>
    <row r="1212" spans="2:9">
      <c r="B1212" s="98"/>
      <c r="C1212" s="116" t="s">
        <v>552</v>
      </c>
      <c r="D1212" s="65"/>
      <c r="E1212" s="65"/>
      <c r="F1212" s="65"/>
      <c r="G1212" s="126"/>
      <c r="H1212" s="65"/>
      <c r="I1212" s="10">
        <f>SUM(I1164:I1211)</f>
        <v>95.350000000000009</v>
      </c>
    </row>
    <row r="1213" spans="2:9">
      <c r="C1213" t="s">
        <v>179</v>
      </c>
      <c r="G1213" s="115">
        <f>F439</f>
        <v>12</v>
      </c>
      <c r="I1213" s="67">
        <f>+G1213*0.2</f>
        <v>2.4000000000000004</v>
      </c>
    </row>
    <row r="1214" spans="2:9">
      <c r="C1214" s="97" t="s">
        <v>551</v>
      </c>
      <c r="D1214" s="25"/>
      <c r="E1214" s="25"/>
      <c r="F1214" s="25"/>
      <c r="H1214" s="26" t="s">
        <v>90</v>
      </c>
      <c r="I1214" s="9">
        <f>SUM(I1212:I1213)</f>
        <v>97.750000000000014</v>
      </c>
    </row>
    <row r="1215" spans="2:9">
      <c r="B1215" s="115"/>
      <c r="C1215" s="97"/>
      <c r="D1215" s="25"/>
      <c r="E1215" s="25"/>
      <c r="F1215" s="25"/>
      <c r="H1215" s="155"/>
      <c r="I1215" s="9"/>
    </row>
    <row r="1216" spans="2:9" ht="18.75">
      <c r="B1216" s="159" t="s">
        <v>333</v>
      </c>
      <c r="D1216" s="25"/>
      <c r="E1216" s="25"/>
      <c r="F1216" s="25"/>
      <c r="H1216" s="98"/>
      <c r="I1216" s="9"/>
    </row>
    <row r="1217" spans="1:9" ht="18.75">
      <c r="B1217" s="115"/>
      <c r="C1217" s="157"/>
      <c r="D1217" s="25"/>
      <c r="E1217" s="25"/>
      <c r="F1217" s="25"/>
      <c r="H1217" s="155"/>
      <c r="I1217" s="9"/>
    </row>
    <row r="1218" spans="1:9">
      <c r="A1218" s="219" t="s">
        <v>385</v>
      </c>
      <c r="B1218" s="118"/>
      <c r="C1218" s="25" t="s">
        <v>254</v>
      </c>
      <c r="D1218" s="25"/>
    </row>
    <row r="1219" spans="1:9">
      <c r="A1219" s="219"/>
      <c r="B1219" s="167"/>
      <c r="C1219" s="25" t="s">
        <v>553</v>
      </c>
      <c r="D1219" s="25"/>
    </row>
    <row r="1220" spans="1:9">
      <c r="A1220" s="219"/>
      <c r="B1220" s="167"/>
      <c r="C1220" s="25"/>
      <c r="D1220" s="25"/>
      <c r="E1220" s="166" t="s">
        <v>64</v>
      </c>
      <c r="F1220" s="166" t="s">
        <v>7</v>
      </c>
      <c r="G1220" s="166" t="s">
        <v>8</v>
      </c>
      <c r="H1220" s="166" t="s">
        <v>49</v>
      </c>
      <c r="I1220" s="167" t="s">
        <v>286</v>
      </c>
    </row>
    <row r="1221" spans="1:9">
      <c r="A1221" s="219"/>
      <c r="B1221" s="167"/>
      <c r="C1221" s="42"/>
      <c r="D1221" s="25"/>
      <c r="E1221" s="115">
        <v>1</v>
      </c>
      <c r="F1221" s="115">
        <v>1</v>
      </c>
      <c r="G1221" s="115">
        <v>0.6</v>
      </c>
      <c r="H1221" s="115">
        <v>0.75</v>
      </c>
      <c r="I1221" s="115">
        <f>+H1221*G1221*F1221*E1221</f>
        <v>0.44999999999999996</v>
      </c>
    </row>
    <row r="1222" spans="1:9">
      <c r="A1222" s="219"/>
      <c r="B1222" s="167"/>
      <c r="C1222" s="42"/>
      <c r="D1222" s="25"/>
      <c r="E1222" s="115">
        <v>1</v>
      </c>
      <c r="F1222" s="115">
        <v>1</v>
      </c>
      <c r="G1222" s="115">
        <v>0.4</v>
      </c>
      <c r="H1222" s="115">
        <v>0.45</v>
      </c>
      <c r="I1222" s="115">
        <f t="shared" ref="I1222" si="108">+H1222*G1222*F1222*E1222</f>
        <v>0.18000000000000002</v>
      </c>
    </row>
    <row r="1223" spans="1:9">
      <c r="A1223" s="219"/>
      <c r="B1223" s="167"/>
      <c r="C1223" s="42"/>
      <c r="D1223" s="25"/>
      <c r="E1223" s="115"/>
    </row>
    <row r="1224" spans="1:9">
      <c r="A1224" s="219"/>
      <c r="B1224" s="167"/>
      <c r="C1224" s="97" t="s">
        <v>551</v>
      </c>
      <c r="D1224" s="25"/>
      <c r="I1224" s="166">
        <f>SUM(I1221:I1223)</f>
        <v>0.63</v>
      </c>
    </row>
    <row r="1225" spans="1:9">
      <c r="A1225" s="219"/>
      <c r="B1225" s="167"/>
      <c r="C1225" s="25"/>
      <c r="D1225" s="25"/>
    </row>
    <row r="1226" spans="1:9">
      <c r="B1226" s="99" t="s">
        <v>24</v>
      </c>
      <c r="C1226" s="24" t="s">
        <v>52</v>
      </c>
    </row>
    <row r="1227" spans="1:9" ht="45">
      <c r="B1227" s="98" t="s">
        <v>25</v>
      </c>
      <c r="C1227" s="408" t="s">
        <v>26</v>
      </c>
      <c r="D1227" s="408"/>
      <c r="E1227" s="16" t="s">
        <v>6</v>
      </c>
      <c r="F1227" s="16" t="s">
        <v>7</v>
      </c>
      <c r="G1227" s="125" t="s">
        <v>8</v>
      </c>
      <c r="H1227" s="21" t="s">
        <v>84</v>
      </c>
      <c r="I1227" s="47" t="s">
        <v>122</v>
      </c>
    </row>
    <row r="1228" spans="1:9">
      <c r="B1228" s="4" t="s">
        <v>9</v>
      </c>
      <c r="C1228" s="115" t="s">
        <v>220</v>
      </c>
      <c r="D1228" s="115" t="s">
        <v>132</v>
      </c>
      <c r="F1228" s="115">
        <v>5.86</v>
      </c>
      <c r="H1228" s="22">
        <f>I1224</f>
        <v>0.63</v>
      </c>
      <c r="I1228" s="10">
        <f>H1228*F1228</f>
        <v>3.6918000000000002</v>
      </c>
    </row>
    <row r="1229" spans="1:9">
      <c r="B1229" s="4" t="s">
        <v>11</v>
      </c>
      <c r="C1229" s="115" t="s">
        <v>132</v>
      </c>
      <c r="D1229" s="115" t="s">
        <v>240</v>
      </c>
      <c r="F1229" s="115">
        <v>1.4950000000000001</v>
      </c>
      <c r="H1229" s="115">
        <f>H1228</f>
        <v>0.63</v>
      </c>
      <c r="I1229" s="10">
        <f t="shared" ref="I1229:I1271" si="109">H1229*F1229</f>
        <v>0.94185000000000008</v>
      </c>
    </row>
    <row r="1230" spans="1:9">
      <c r="B1230" s="4" t="s">
        <v>13</v>
      </c>
      <c r="C1230" s="115" t="s">
        <v>138</v>
      </c>
      <c r="D1230" s="115" t="s">
        <v>221</v>
      </c>
      <c r="F1230" s="115">
        <v>1.4950000000000001</v>
      </c>
      <c r="H1230" s="115">
        <f t="shared" ref="H1230:H1246" si="110">H1229</f>
        <v>0.63</v>
      </c>
      <c r="I1230" s="10">
        <f t="shared" si="109"/>
        <v>0.94185000000000008</v>
      </c>
    </row>
    <row r="1231" spans="1:9">
      <c r="B1231" s="4" t="s">
        <v>15</v>
      </c>
      <c r="C1231" s="115" t="s">
        <v>221</v>
      </c>
      <c r="D1231" s="115" t="s">
        <v>155</v>
      </c>
      <c r="F1231" s="115">
        <v>5.86</v>
      </c>
      <c r="H1231" s="115">
        <f t="shared" si="110"/>
        <v>0.63</v>
      </c>
      <c r="I1231" s="10">
        <f t="shared" si="109"/>
        <v>3.6918000000000002</v>
      </c>
    </row>
    <row r="1232" spans="1:9">
      <c r="B1232" s="4" t="s">
        <v>16</v>
      </c>
      <c r="C1232" s="115" t="s">
        <v>136</v>
      </c>
      <c r="D1232" s="115" t="s">
        <v>222</v>
      </c>
      <c r="F1232" s="115">
        <v>1.4950000000000001</v>
      </c>
      <c r="H1232" s="115">
        <f t="shared" si="110"/>
        <v>0.63</v>
      </c>
      <c r="I1232" s="10">
        <f t="shared" si="109"/>
        <v>0.94185000000000008</v>
      </c>
    </row>
    <row r="1233" spans="2:9">
      <c r="B1233" s="4" t="s">
        <v>17</v>
      </c>
      <c r="C1233" s="115" t="s">
        <v>139</v>
      </c>
      <c r="D1233" s="115" t="s">
        <v>140</v>
      </c>
      <c r="F1233" s="115">
        <v>1.4950000000000001</v>
      </c>
      <c r="H1233" s="115">
        <f t="shared" si="110"/>
        <v>0.63</v>
      </c>
      <c r="I1233" s="10">
        <f t="shared" si="109"/>
        <v>0.94185000000000008</v>
      </c>
    </row>
    <row r="1234" spans="2:9">
      <c r="B1234" s="4" t="s">
        <v>18</v>
      </c>
      <c r="C1234" s="115" t="s">
        <v>223</v>
      </c>
      <c r="D1234" s="115" t="s">
        <v>224</v>
      </c>
      <c r="F1234" s="115">
        <v>5.86</v>
      </c>
      <c r="H1234" s="115">
        <f t="shared" si="110"/>
        <v>0.63</v>
      </c>
      <c r="I1234" s="10">
        <f t="shared" si="109"/>
        <v>3.6918000000000002</v>
      </c>
    </row>
    <row r="1235" spans="2:9">
      <c r="B1235" s="4" t="s">
        <v>19</v>
      </c>
      <c r="C1235" s="115" t="s">
        <v>224</v>
      </c>
      <c r="D1235" s="115" t="s">
        <v>225</v>
      </c>
      <c r="F1235" s="115">
        <v>4.4649999999999999</v>
      </c>
      <c r="H1235" s="115">
        <f t="shared" si="110"/>
        <v>0.63</v>
      </c>
      <c r="I1235" s="10">
        <f t="shared" si="109"/>
        <v>2.8129499999999998</v>
      </c>
    </row>
    <row r="1236" spans="2:9">
      <c r="B1236" s="4" t="s">
        <v>20</v>
      </c>
      <c r="C1236" s="115" t="s">
        <v>225</v>
      </c>
      <c r="D1236" s="115" t="s">
        <v>42</v>
      </c>
      <c r="F1236" s="115">
        <v>4.4649999999999999</v>
      </c>
      <c r="H1236" s="115">
        <f t="shared" si="110"/>
        <v>0.63</v>
      </c>
      <c r="I1236" s="10">
        <f t="shared" si="109"/>
        <v>2.8129499999999998</v>
      </c>
    </row>
    <row r="1237" spans="2:9">
      <c r="B1237" s="4" t="s">
        <v>21</v>
      </c>
      <c r="C1237" s="115" t="s">
        <v>42</v>
      </c>
      <c r="D1237" s="115" t="s">
        <v>131</v>
      </c>
      <c r="F1237" s="115">
        <v>5.86</v>
      </c>
      <c r="H1237" s="115">
        <f t="shared" si="110"/>
        <v>0.63</v>
      </c>
      <c r="I1237" s="10">
        <f t="shared" si="109"/>
        <v>3.6918000000000002</v>
      </c>
    </row>
    <row r="1238" spans="2:9">
      <c r="B1238" s="4" t="s">
        <v>22</v>
      </c>
      <c r="C1238" s="115" t="s">
        <v>27</v>
      </c>
      <c r="D1238" s="115" t="s">
        <v>83</v>
      </c>
      <c r="F1238" s="115">
        <v>5.86</v>
      </c>
      <c r="H1238" s="115">
        <f t="shared" si="110"/>
        <v>0.63</v>
      </c>
      <c r="I1238" s="10">
        <f t="shared" si="109"/>
        <v>3.6918000000000002</v>
      </c>
    </row>
    <row r="1239" spans="2:9">
      <c r="B1239" s="4" t="s">
        <v>23</v>
      </c>
      <c r="C1239" s="115" t="s">
        <v>83</v>
      </c>
      <c r="D1239" s="115" t="s">
        <v>226</v>
      </c>
      <c r="F1239" s="115">
        <v>4.4649999999999999</v>
      </c>
      <c r="H1239" s="115">
        <f t="shared" si="110"/>
        <v>0.63</v>
      </c>
      <c r="I1239" s="10">
        <f t="shared" si="109"/>
        <v>2.8129499999999998</v>
      </c>
    </row>
    <row r="1240" spans="2:9">
      <c r="B1240" s="4" t="s">
        <v>29</v>
      </c>
      <c r="C1240" s="115" t="s">
        <v>226</v>
      </c>
      <c r="D1240" s="115" t="s">
        <v>141</v>
      </c>
      <c r="F1240" s="115">
        <v>4.4649999999999999</v>
      </c>
      <c r="H1240" s="115">
        <f t="shared" si="110"/>
        <v>0.63</v>
      </c>
      <c r="I1240" s="10">
        <f t="shared" si="109"/>
        <v>2.8129499999999998</v>
      </c>
    </row>
    <row r="1241" spans="2:9">
      <c r="B1241" s="4" t="s">
        <v>30</v>
      </c>
      <c r="C1241" s="115" t="s">
        <v>141</v>
      </c>
      <c r="D1241" s="115" t="s">
        <v>142</v>
      </c>
      <c r="F1241" s="115">
        <v>5.86</v>
      </c>
      <c r="H1241" s="115">
        <f t="shared" si="110"/>
        <v>0.63</v>
      </c>
      <c r="I1241" s="10">
        <f t="shared" si="109"/>
        <v>3.6918000000000002</v>
      </c>
    </row>
    <row r="1242" spans="2:9">
      <c r="B1242" s="4" t="s">
        <v>31</v>
      </c>
      <c r="C1242" s="115" t="s">
        <v>153</v>
      </c>
      <c r="D1242" s="115" t="s">
        <v>166</v>
      </c>
      <c r="F1242" s="115">
        <v>5.86</v>
      </c>
      <c r="H1242" s="115">
        <f t="shared" si="110"/>
        <v>0.63</v>
      </c>
      <c r="I1242" s="10">
        <f t="shared" si="109"/>
        <v>3.6918000000000002</v>
      </c>
    </row>
    <row r="1243" spans="2:9">
      <c r="B1243" s="4" t="s">
        <v>32</v>
      </c>
      <c r="C1243" s="115" t="s">
        <v>166</v>
      </c>
      <c r="D1243" s="115" t="s">
        <v>137</v>
      </c>
      <c r="F1243" s="115">
        <v>4.4649999999999999</v>
      </c>
      <c r="H1243" s="115">
        <f t="shared" si="110"/>
        <v>0.63</v>
      </c>
      <c r="I1243" s="10">
        <f t="shared" si="109"/>
        <v>2.8129499999999998</v>
      </c>
    </row>
    <row r="1244" spans="2:9">
      <c r="B1244" s="4" t="s">
        <v>33</v>
      </c>
      <c r="C1244" s="115" t="s">
        <v>137</v>
      </c>
      <c r="D1244" s="115" t="s">
        <v>43</v>
      </c>
      <c r="F1244" s="115">
        <v>4.4649999999999999</v>
      </c>
      <c r="H1244" s="115">
        <f t="shared" si="110"/>
        <v>0.63</v>
      </c>
      <c r="I1244" s="10">
        <f t="shared" si="109"/>
        <v>2.8129499999999998</v>
      </c>
    </row>
    <row r="1245" spans="2:9">
      <c r="B1245" s="4" t="s">
        <v>34</v>
      </c>
      <c r="C1245" s="115" t="s">
        <v>43</v>
      </c>
      <c r="D1245" s="115" t="s">
        <v>44</v>
      </c>
      <c r="F1245" s="115">
        <v>5.86</v>
      </c>
      <c r="H1245" s="115">
        <f t="shared" si="110"/>
        <v>0.63</v>
      </c>
      <c r="I1245" s="10">
        <f t="shared" si="109"/>
        <v>3.6918000000000002</v>
      </c>
    </row>
    <row r="1246" spans="2:9">
      <c r="B1246" s="4" t="s">
        <v>35</v>
      </c>
      <c r="C1246" s="115" t="s">
        <v>219</v>
      </c>
      <c r="D1246" s="115" t="s">
        <v>130</v>
      </c>
      <c r="F1246" s="115">
        <v>4.66</v>
      </c>
      <c r="H1246" s="115">
        <f t="shared" si="110"/>
        <v>0.63</v>
      </c>
      <c r="I1246" s="10">
        <f t="shared" si="109"/>
        <v>2.9358</v>
      </c>
    </row>
    <row r="1247" spans="2:9">
      <c r="B1247" s="4"/>
      <c r="C1247" s="97" t="s">
        <v>229</v>
      </c>
      <c r="D1247" s="115"/>
      <c r="F1247" s="115"/>
      <c r="H1247" s="115"/>
      <c r="I1247" s="10"/>
    </row>
    <row r="1248" spans="2:9">
      <c r="B1248" s="4">
        <v>20</v>
      </c>
      <c r="C1248" s="115" t="s">
        <v>230</v>
      </c>
      <c r="D1248" s="115"/>
      <c r="F1248" s="115">
        <v>3.6</v>
      </c>
      <c r="H1248" s="115">
        <f>H1246</f>
        <v>0.63</v>
      </c>
      <c r="I1248" s="10">
        <f t="shared" si="109"/>
        <v>2.2680000000000002</v>
      </c>
    </row>
    <row r="1249" spans="2:9">
      <c r="B1249" s="4">
        <v>21</v>
      </c>
      <c r="C1249" s="115" t="s">
        <v>506</v>
      </c>
      <c r="D1249" s="115"/>
      <c r="E1249" s="115"/>
      <c r="F1249" s="115">
        <v>9.23</v>
      </c>
      <c r="H1249" s="115">
        <f>H1248</f>
        <v>0.63</v>
      </c>
      <c r="I1249" s="10">
        <f t="shared" ref="I1249" si="111">H1249*F1249</f>
        <v>5.8149000000000006</v>
      </c>
    </row>
    <row r="1250" spans="2:9">
      <c r="B1250" s="4"/>
      <c r="C1250" s="115"/>
      <c r="D1250" s="115"/>
      <c r="F1250" s="115"/>
      <c r="H1250" s="115"/>
      <c r="I1250" s="10"/>
    </row>
    <row r="1251" spans="2:9">
      <c r="B1251" s="126" t="s">
        <v>45</v>
      </c>
      <c r="C1251" s="115"/>
      <c r="D1251" s="115"/>
      <c r="F1251" s="115"/>
      <c r="H1251" s="93"/>
      <c r="I1251" s="10"/>
    </row>
    <row r="1252" spans="2:9">
      <c r="B1252" s="4" t="s">
        <v>9</v>
      </c>
      <c r="C1252" s="115" t="s">
        <v>220</v>
      </c>
      <c r="D1252" s="115" t="s">
        <v>223</v>
      </c>
      <c r="F1252" s="115">
        <v>4.1900000000000004</v>
      </c>
      <c r="H1252" s="93">
        <f>H1246</f>
        <v>0.63</v>
      </c>
      <c r="I1252" s="10">
        <f t="shared" si="109"/>
        <v>2.6397000000000004</v>
      </c>
    </row>
    <row r="1253" spans="2:9">
      <c r="B1253" s="4" t="s">
        <v>11</v>
      </c>
      <c r="C1253" s="115" t="s">
        <v>223</v>
      </c>
      <c r="D1253" s="115" t="s">
        <v>27</v>
      </c>
      <c r="F1253" s="115">
        <v>2.6</v>
      </c>
      <c r="H1253" s="115">
        <f>H1252</f>
        <v>0.63</v>
      </c>
      <c r="I1253" s="10">
        <f t="shared" si="109"/>
        <v>1.6380000000000001</v>
      </c>
    </row>
    <row r="1254" spans="2:9">
      <c r="B1254" s="4" t="s">
        <v>13</v>
      </c>
      <c r="C1254" s="115" t="s">
        <v>27</v>
      </c>
      <c r="D1254" s="115" t="s">
        <v>500</v>
      </c>
      <c r="F1254" s="115">
        <v>1.41</v>
      </c>
      <c r="H1254" s="115">
        <f t="shared" ref="H1254:H1273" si="112">H1253</f>
        <v>0.63</v>
      </c>
      <c r="I1254" s="10">
        <f t="shared" si="109"/>
        <v>0.88829999999999998</v>
      </c>
    </row>
    <row r="1255" spans="2:9">
      <c r="B1255" s="4" t="s">
        <v>15</v>
      </c>
      <c r="C1255" s="115" t="s">
        <v>500</v>
      </c>
      <c r="D1255" s="115" t="s">
        <v>153</v>
      </c>
      <c r="F1255" s="115">
        <v>2.1</v>
      </c>
      <c r="H1255" s="115">
        <f t="shared" si="112"/>
        <v>0.63</v>
      </c>
      <c r="I1255" s="10">
        <f t="shared" ref="I1255" si="113">H1255*F1255</f>
        <v>1.3230000000000002</v>
      </c>
    </row>
    <row r="1256" spans="2:9">
      <c r="B1256" s="4" t="s">
        <v>16</v>
      </c>
      <c r="C1256" s="115" t="s">
        <v>132</v>
      </c>
      <c r="D1256" s="115" t="s">
        <v>224</v>
      </c>
      <c r="F1256" s="115">
        <v>4.1900000000000004</v>
      </c>
      <c r="H1256" s="115">
        <f t="shared" si="112"/>
        <v>0.63</v>
      </c>
      <c r="I1256" s="10">
        <f t="shared" si="109"/>
        <v>2.6397000000000004</v>
      </c>
    </row>
    <row r="1257" spans="2:9">
      <c r="B1257" s="4" t="s">
        <v>17</v>
      </c>
      <c r="C1257" s="115" t="s">
        <v>224</v>
      </c>
      <c r="D1257" s="115" t="s">
        <v>83</v>
      </c>
      <c r="F1257" s="115">
        <v>2.6</v>
      </c>
      <c r="H1257" s="115">
        <f t="shared" si="112"/>
        <v>0.63</v>
      </c>
      <c r="I1257" s="10">
        <f t="shared" si="109"/>
        <v>1.6380000000000001</v>
      </c>
    </row>
    <row r="1258" spans="2:9">
      <c r="B1258" s="4" t="s">
        <v>18</v>
      </c>
      <c r="C1258" s="115" t="s">
        <v>83</v>
      </c>
      <c r="D1258" s="115" t="s">
        <v>166</v>
      </c>
      <c r="F1258" s="115">
        <v>3.96</v>
      </c>
      <c r="H1258" s="115">
        <f t="shared" si="112"/>
        <v>0.63</v>
      </c>
      <c r="I1258" s="10">
        <f t="shared" si="109"/>
        <v>2.4948000000000001</v>
      </c>
    </row>
    <row r="1259" spans="2:9">
      <c r="B1259" s="4" t="s">
        <v>19</v>
      </c>
      <c r="C1259" s="115" t="s">
        <v>240</v>
      </c>
      <c r="D1259" s="115" t="s">
        <v>222</v>
      </c>
      <c r="F1259" s="115">
        <v>1.2749999999999999</v>
      </c>
      <c r="H1259" s="115">
        <f t="shared" si="112"/>
        <v>0.63</v>
      </c>
      <c r="I1259" s="10">
        <f t="shared" si="109"/>
        <v>0.80324999999999991</v>
      </c>
    </row>
    <row r="1260" spans="2:9">
      <c r="B1260" s="4" t="s">
        <v>20</v>
      </c>
      <c r="C1260" s="115" t="s">
        <v>222</v>
      </c>
      <c r="D1260" s="115" t="s">
        <v>227</v>
      </c>
      <c r="F1260" s="115">
        <v>3</v>
      </c>
      <c r="H1260" s="115">
        <f t="shared" si="112"/>
        <v>0.63</v>
      </c>
      <c r="I1260" s="10">
        <f t="shared" si="109"/>
        <v>1.8900000000000001</v>
      </c>
    </row>
    <row r="1261" spans="2:9">
      <c r="B1261" s="4" t="s">
        <v>21</v>
      </c>
      <c r="C1261" s="115" t="s">
        <v>154</v>
      </c>
      <c r="D1261" s="115" t="s">
        <v>219</v>
      </c>
      <c r="F1261" s="115">
        <v>1.59</v>
      </c>
      <c r="H1261" s="115">
        <f t="shared" si="112"/>
        <v>0.63</v>
      </c>
      <c r="I1261" s="10">
        <f t="shared" si="109"/>
        <v>1.0017</v>
      </c>
    </row>
    <row r="1262" spans="2:9">
      <c r="B1262" s="4" t="s">
        <v>22</v>
      </c>
      <c r="C1262" s="115" t="s">
        <v>225</v>
      </c>
      <c r="D1262" s="115" t="s">
        <v>226</v>
      </c>
      <c r="F1262" s="115">
        <v>2.6</v>
      </c>
      <c r="H1262" s="115">
        <f t="shared" si="112"/>
        <v>0.63</v>
      </c>
      <c r="I1262" s="10">
        <f t="shared" si="109"/>
        <v>1.6380000000000001</v>
      </c>
    </row>
    <row r="1263" spans="2:9">
      <c r="B1263" s="4" t="s">
        <v>23</v>
      </c>
      <c r="C1263" s="115" t="s">
        <v>226</v>
      </c>
      <c r="D1263" s="115" t="s">
        <v>137</v>
      </c>
      <c r="F1263" s="115">
        <v>3.96</v>
      </c>
      <c r="H1263" s="115">
        <f t="shared" si="112"/>
        <v>0.63</v>
      </c>
      <c r="I1263" s="10">
        <f t="shared" si="109"/>
        <v>2.4948000000000001</v>
      </c>
    </row>
    <row r="1264" spans="2:9">
      <c r="B1264" s="4" t="s">
        <v>29</v>
      </c>
      <c r="C1264" s="115" t="s">
        <v>62</v>
      </c>
      <c r="D1264" s="115" t="s">
        <v>130</v>
      </c>
      <c r="F1264" s="115">
        <v>1.59</v>
      </c>
      <c r="H1264" s="115">
        <f t="shared" si="112"/>
        <v>0.63</v>
      </c>
      <c r="I1264" s="10">
        <f t="shared" si="109"/>
        <v>1.0017</v>
      </c>
    </row>
    <row r="1265" spans="2:9">
      <c r="B1265" s="4" t="s">
        <v>30</v>
      </c>
      <c r="C1265" s="115" t="s">
        <v>138</v>
      </c>
      <c r="D1265" s="115" t="s">
        <v>139</v>
      </c>
      <c r="F1265" s="115">
        <v>1.2749999999999999</v>
      </c>
      <c r="H1265" s="115">
        <f t="shared" si="112"/>
        <v>0.63</v>
      </c>
      <c r="I1265" s="10">
        <f t="shared" si="109"/>
        <v>0.80324999999999991</v>
      </c>
    </row>
    <row r="1266" spans="2:9">
      <c r="B1266" s="4" t="s">
        <v>31</v>
      </c>
      <c r="C1266" s="115" t="s">
        <v>139</v>
      </c>
      <c r="D1266" s="115" t="s">
        <v>228</v>
      </c>
      <c r="F1266" s="115">
        <v>3</v>
      </c>
      <c r="H1266" s="115">
        <f t="shared" si="112"/>
        <v>0.63</v>
      </c>
      <c r="I1266" s="10">
        <f t="shared" si="109"/>
        <v>1.8900000000000001</v>
      </c>
    </row>
    <row r="1267" spans="2:9">
      <c r="B1267" s="4" t="s">
        <v>32</v>
      </c>
      <c r="C1267" s="115" t="s">
        <v>221</v>
      </c>
      <c r="D1267" s="115" t="s">
        <v>42</v>
      </c>
      <c r="F1267" s="115">
        <v>4.1900000000000004</v>
      </c>
      <c r="H1267" s="115">
        <f>H1266</f>
        <v>0.63</v>
      </c>
      <c r="I1267" s="10">
        <f t="shared" si="109"/>
        <v>2.6397000000000004</v>
      </c>
    </row>
    <row r="1268" spans="2:9">
      <c r="B1268" s="4" t="s">
        <v>33</v>
      </c>
      <c r="C1268" s="115" t="s">
        <v>42</v>
      </c>
      <c r="D1268" s="115" t="s">
        <v>141</v>
      </c>
      <c r="F1268" s="115">
        <v>2.6</v>
      </c>
      <c r="H1268" s="115">
        <f t="shared" si="112"/>
        <v>0.63</v>
      </c>
      <c r="I1268" s="10">
        <f t="shared" si="109"/>
        <v>1.6380000000000001</v>
      </c>
    </row>
    <row r="1269" spans="2:9">
      <c r="B1269" s="4" t="s">
        <v>34</v>
      </c>
      <c r="C1269" s="115" t="s">
        <v>141</v>
      </c>
      <c r="D1269" s="115" t="s">
        <v>43</v>
      </c>
      <c r="F1269" s="115">
        <v>3.96</v>
      </c>
      <c r="H1269" s="115">
        <f t="shared" si="112"/>
        <v>0.63</v>
      </c>
      <c r="I1269" s="10">
        <f t="shared" si="109"/>
        <v>2.4948000000000001</v>
      </c>
    </row>
    <row r="1270" spans="2:9">
      <c r="B1270" s="4" t="s">
        <v>35</v>
      </c>
      <c r="C1270" s="115" t="s">
        <v>155</v>
      </c>
      <c r="D1270" s="115" t="s">
        <v>131</v>
      </c>
      <c r="F1270" s="115">
        <v>4.1900000000000004</v>
      </c>
      <c r="H1270" s="115">
        <f t="shared" si="112"/>
        <v>0.63</v>
      </c>
      <c r="I1270" s="10">
        <f t="shared" si="109"/>
        <v>2.6397000000000004</v>
      </c>
    </row>
    <row r="1271" spans="2:9">
      <c r="B1271" s="4" t="s">
        <v>36</v>
      </c>
      <c r="C1271" s="115" t="s">
        <v>131</v>
      </c>
      <c r="D1271" s="115" t="s">
        <v>142</v>
      </c>
      <c r="F1271" s="115">
        <v>2.6</v>
      </c>
      <c r="H1271" s="115">
        <f t="shared" si="112"/>
        <v>0.63</v>
      </c>
      <c r="I1271" s="10">
        <f t="shared" si="109"/>
        <v>1.6380000000000001</v>
      </c>
    </row>
    <row r="1272" spans="2:9">
      <c r="B1272" s="4" t="s">
        <v>37</v>
      </c>
      <c r="C1272" s="115" t="s">
        <v>142</v>
      </c>
      <c r="D1272" s="115" t="s">
        <v>504</v>
      </c>
      <c r="F1272" s="115">
        <v>1.41</v>
      </c>
      <c r="H1272" s="115">
        <f t="shared" si="112"/>
        <v>0.63</v>
      </c>
      <c r="I1272" s="10">
        <f t="shared" ref="I1272:I1273" si="114">H1272*F1272</f>
        <v>0.88829999999999998</v>
      </c>
    </row>
    <row r="1273" spans="2:9">
      <c r="B1273" s="4" t="s">
        <v>38</v>
      </c>
      <c r="C1273" s="115" t="s">
        <v>504</v>
      </c>
      <c r="D1273" s="115" t="s">
        <v>44</v>
      </c>
      <c r="F1273" s="115">
        <v>2.1</v>
      </c>
      <c r="H1273" s="115">
        <f t="shared" si="112"/>
        <v>0.63</v>
      </c>
      <c r="I1273" s="10">
        <f t="shared" si="114"/>
        <v>1.3230000000000002</v>
      </c>
    </row>
    <row r="1274" spans="2:9">
      <c r="B1274" s="4"/>
      <c r="C1274" s="93"/>
      <c r="D1274" s="93"/>
      <c r="F1274" s="93"/>
      <c r="H1274" s="93"/>
      <c r="I1274" s="10"/>
    </row>
    <row r="1275" spans="2:9">
      <c r="B1275" s="4"/>
      <c r="C1275" s="97" t="s">
        <v>229</v>
      </c>
      <c r="D1275" s="115"/>
      <c r="F1275" s="115"/>
      <c r="H1275" s="93"/>
      <c r="I1275" s="10"/>
    </row>
    <row r="1276" spans="2:9">
      <c r="B1276" s="4" t="s">
        <v>37</v>
      </c>
      <c r="C1276" s="115" t="s">
        <v>231</v>
      </c>
      <c r="D1276" s="115"/>
      <c r="F1276" s="115">
        <v>5.86</v>
      </c>
      <c r="H1276" s="115">
        <f>H1273</f>
        <v>0.63</v>
      </c>
      <c r="I1276" s="10">
        <f t="shared" ref="I1276:I1277" si="115">H1276*F1276</f>
        <v>3.6918000000000002</v>
      </c>
    </row>
    <row r="1277" spans="2:9">
      <c r="B1277" s="4" t="s">
        <v>38</v>
      </c>
      <c r="C1277" s="115" t="s">
        <v>232</v>
      </c>
      <c r="D1277" s="115"/>
      <c r="F1277" s="115">
        <v>2.6</v>
      </c>
      <c r="H1277" s="115">
        <f>H1273</f>
        <v>0.63</v>
      </c>
      <c r="I1277" s="10">
        <f t="shared" si="115"/>
        <v>1.6380000000000001</v>
      </c>
    </row>
    <row r="1278" spans="2:9">
      <c r="B1278" s="4"/>
      <c r="C1278" s="115"/>
      <c r="D1278" s="115"/>
      <c r="F1278" s="115"/>
      <c r="H1278" s="115"/>
      <c r="I1278" s="10"/>
    </row>
    <row r="1279" spans="2:9">
      <c r="B1279" s="4"/>
      <c r="C1279" s="115"/>
      <c r="D1279" s="115"/>
      <c r="F1279" s="115"/>
      <c r="H1279" s="115"/>
      <c r="I1279" s="10"/>
    </row>
    <row r="1280" spans="2:9">
      <c r="B1280" s="167"/>
      <c r="C1280" s="25" t="s">
        <v>554</v>
      </c>
      <c r="D1280" s="25"/>
    </row>
    <row r="1281" spans="2:9">
      <c r="B1281" s="167"/>
      <c r="C1281" s="25"/>
      <c r="D1281" s="25"/>
      <c r="E1281" s="166" t="s">
        <v>64</v>
      </c>
      <c r="F1281" s="166" t="s">
        <v>7</v>
      </c>
      <c r="G1281" s="166" t="s">
        <v>8</v>
      </c>
      <c r="H1281" s="166" t="s">
        <v>49</v>
      </c>
      <c r="I1281" s="167" t="s">
        <v>286</v>
      </c>
    </row>
    <row r="1282" spans="2:9">
      <c r="B1282" s="167"/>
      <c r="C1282" s="42"/>
      <c r="D1282" s="25"/>
      <c r="E1282" s="115">
        <v>1</v>
      </c>
      <c r="F1282" s="115">
        <v>1</v>
      </c>
      <c r="G1282" s="115">
        <v>0.6</v>
      </c>
      <c r="H1282" s="115">
        <v>0.45</v>
      </c>
      <c r="I1282" s="115">
        <f>+H1282*G1282*F1282*E1282</f>
        <v>0.27</v>
      </c>
    </row>
    <row r="1283" spans="2:9">
      <c r="B1283" s="167"/>
      <c r="C1283" s="42"/>
      <c r="D1283" s="25"/>
      <c r="E1283" s="115"/>
    </row>
    <row r="1284" spans="2:9">
      <c r="B1284" s="167"/>
      <c r="C1284" s="97" t="s">
        <v>551</v>
      </c>
      <c r="D1284" s="25"/>
      <c r="I1284" s="166">
        <f>SUM(I1282:I1283)</f>
        <v>0.27</v>
      </c>
    </row>
    <row r="1285" spans="2:9">
      <c r="B1285" s="4"/>
      <c r="C1285" s="115"/>
      <c r="D1285" s="115"/>
      <c r="F1285" s="115"/>
      <c r="H1285" s="115"/>
      <c r="I1285" s="10"/>
    </row>
    <row r="1286" spans="2:9" ht="15" customHeight="1">
      <c r="C1286" s="25" t="s">
        <v>53</v>
      </c>
      <c r="D1286" s="163"/>
      <c r="E1286" s="163"/>
      <c r="H1286" s="115"/>
      <c r="I1286" s="10"/>
    </row>
    <row r="1287" spans="2:9">
      <c r="B1287" s="126" t="s">
        <v>24</v>
      </c>
      <c r="C1287" s="6"/>
      <c r="H1287" s="115"/>
      <c r="I1287" s="10"/>
    </row>
    <row r="1288" spans="2:9">
      <c r="B1288" s="126" t="s">
        <v>25</v>
      </c>
      <c r="C1288" s="409" t="s">
        <v>26</v>
      </c>
      <c r="D1288" s="409"/>
      <c r="H1288" s="115"/>
      <c r="I1288" s="10"/>
    </row>
    <row r="1289" spans="2:9">
      <c r="B1289" s="126"/>
      <c r="C1289" s="97" t="s">
        <v>233</v>
      </c>
      <c r="E1289" s="126" t="s">
        <v>64</v>
      </c>
      <c r="F1289" s="126" t="s">
        <v>7</v>
      </c>
      <c r="H1289" s="115"/>
      <c r="I1289" s="10"/>
    </row>
    <row r="1290" spans="2:9">
      <c r="B1290" s="4" t="s">
        <v>9</v>
      </c>
      <c r="C1290" s="115"/>
      <c r="E1290" s="115">
        <v>1</v>
      </c>
      <c r="F1290" s="115">
        <v>3.37</v>
      </c>
      <c r="H1290" s="115">
        <f>I1284</f>
        <v>0.27</v>
      </c>
      <c r="I1290" s="10">
        <f t="shared" ref="I1290:I1293" si="116">H1290*F1290</f>
        <v>0.90990000000000004</v>
      </c>
    </row>
    <row r="1291" spans="2:9">
      <c r="B1291" s="4" t="s">
        <v>11</v>
      </c>
      <c r="C1291" s="115"/>
      <c r="E1291" s="115">
        <v>2</v>
      </c>
      <c r="F1291" s="115">
        <v>2.4</v>
      </c>
      <c r="H1291" s="115">
        <f>H1290</f>
        <v>0.27</v>
      </c>
      <c r="I1291" s="10">
        <f t="shared" si="116"/>
        <v>0.64800000000000002</v>
      </c>
    </row>
    <row r="1292" spans="2:9">
      <c r="B1292" s="4" t="s">
        <v>13</v>
      </c>
      <c r="C1292" s="115"/>
      <c r="E1292" s="115">
        <v>1</v>
      </c>
      <c r="F1292" s="115">
        <v>1.2</v>
      </c>
      <c r="H1292" s="115">
        <f t="shared" ref="H1292:H1293" si="117">H1291</f>
        <v>0.27</v>
      </c>
      <c r="I1292" s="10">
        <f t="shared" si="116"/>
        <v>0.32400000000000001</v>
      </c>
    </row>
    <row r="1293" spans="2:9">
      <c r="B1293" s="4" t="s">
        <v>15</v>
      </c>
      <c r="C1293" s="115"/>
      <c r="E1293" s="115">
        <v>1</v>
      </c>
      <c r="F1293" s="115">
        <v>1.5</v>
      </c>
      <c r="H1293" s="115">
        <f t="shared" si="117"/>
        <v>0.27</v>
      </c>
      <c r="I1293" s="10">
        <f t="shared" si="116"/>
        <v>0.40500000000000003</v>
      </c>
    </row>
    <row r="1294" spans="2:9">
      <c r="B1294" s="4"/>
      <c r="C1294" s="115"/>
      <c r="E1294" s="115"/>
      <c r="F1294" s="115"/>
      <c r="H1294" s="115"/>
      <c r="I1294" s="10"/>
    </row>
    <row r="1295" spans="2:9">
      <c r="B1295" s="126" t="s">
        <v>45</v>
      </c>
      <c r="H1295" s="115"/>
      <c r="I1295" s="10"/>
    </row>
    <row r="1296" spans="2:9">
      <c r="B1296" s="126"/>
      <c r="C1296" s="97" t="s">
        <v>233</v>
      </c>
      <c r="E1296" s="126" t="s">
        <v>64</v>
      </c>
      <c r="F1296" s="126" t="s">
        <v>7</v>
      </c>
      <c r="H1296" s="115"/>
      <c r="I1296" s="10"/>
    </row>
    <row r="1297" spans="1:9">
      <c r="B1297" s="4" t="s">
        <v>9</v>
      </c>
      <c r="C1297" s="115"/>
      <c r="E1297" s="115">
        <v>1</v>
      </c>
      <c r="F1297" s="115">
        <v>3</v>
      </c>
      <c r="H1297" s="115">
        <f>H1293</f>
        <v>0.27</v>
      </c>
      <c r="I1297" s="10">
        <f t="shared" ref="I1297:I1299" si="118">H1297*F1297</f>
        <v>0.81</v>
      </c>
    </row>
    <row r="1298" spans="1:9">
      <c r="B1298" s="4" t="s">
        <v>11</v>
      </c>
      <c r="C1298" s="115"/>
      <c r="E1298" s="115">
        <v>1</v>
      </c>
      <c r="F1298" s="115">
        <v>2.5150000000000001</v>
      </c>
      <c r="H1298" s="115">
        <f>H1297</f>
        <v>0.27</v>
      </c>
      <c r="I1298" s="10">
        <f t="shared" si="118"/>
        <v>0.67905000000000004</v>
      </c>
    </row>
    <row r="1299" spans="1:9">
      <c r="B1299" s="4" t="s">
        <v>13</v>
      </c>
      <c r="C1299" s="115"/>
      <c r="E1299" s="115">
        <v>1</v>
      </c>
      <c r="F1299" s="115">
        <v>2.2149999999999999</v>
      </c>
      <c r="H1299" s="115">
        <f>H1298</f>
        <v>0.27</v>
      </c>
      <c r="I1299" s="10">
        <f t="shared" si="118"/>
        <v>0.59804999999999997</v>
      </c>
    </row>
    <row r="1300" spans="1:9">
      <c r="B1300" s="4"/>
      <c r="C1300" s="115"/>
      <c r="D1300" s="115"/>
      <c r="F1300" s="115"/>
      <c r="H1300" s="115"/>
      <c r="I1300" s="10"/>
    </row>
    <row r="1301" spans="1:9">
      <c r="B1301" s="4"/>
      <c r="C1301" s="116" t="s">
        <v>552</v>
      </c>
      <c r="D1301" s="25"/>
      <c r="E1301" s="25"/>
      <c r="F1301" s="25"/>
      <c r="G1301" s="109"/>
      <c r="H1301" s="22"/>
      <c r="I1301" s="9">
        <f>SUM(I1228:I1300)</f>
        <v>109.48770000000003</v>
      </c>
    </row>
    <row r="1302" spans="1:9">
      <c r="B1302" s="4"/>
      <c r="C1302" t="s">
        <v>694</v>
      </c>
      <c r="I1302" s="10">
        <f>+I1301*0.1</f>
        <v>10.948770000000003</v>
      </c>
    </row>
    <row r="1303" spans="1:9">
      <c r="B1303" s="4"/>
      <c r="C1303" s="97" t="s">
        <v>551</v>
      </c>
      <c r="I1303" s="9">
        <f>SUM(I1301:I1302)</f>
        <v>120.43647000000004</v>
      </c>
    </row>
    <row r="1304" spans="1:9">
      <c r="B1304" s="4"/>
      <c r="C1304" s="97"/>
      <c r="I1304" s="9"/>
    </row>
    <row r="1305" spans="1:9">
      <c r="B1305" s="4"/>
      <c r="C1305" s="97"/>
      <c r="I1305" s="9"/>
    </row>
    <row r="1306" spans="1:9">
      <c r="A1306" s="219" t="s">
        <v>386</v>
      </c>
      <c r="B1306" s="143"/>
      <c r="C1306" s="25" t="s">
        <v>387</v>
      </c>
      <c r="D1306" s="25"/>
    </row>
    <row r="1307" spans="1:9">
      <c r="B1307" s="143" t="s">
        <v>24</v>
      </c>
      <c r="C1307" s="143"/>
    </row>
    <row r="1308" spans="1:9">
      <c r="B1308" s="142" t="s">
        <v>25</v>
      </c>
      <c r="C1308" s="408" t="s">
        <v>26</v>
      </c>
      <c r="D1308" s="408"/>
      <c r="E1308" s="143" t="s">
        <v>6</v>
      </c>
      <c r="F1308" s="143" t="s">
        <v>7</v>
      </c>
      <c r="G1308" s="143" t="s">
        <v>8</v>
      </c>
      <c r="H1308" s="144" t="s">
        <v>49</v>
      </c>
      <c r="I1308" s="143" t="s">
        <v>122</v>
      </c>
    </row>
    <row r="1309" spans="1:9">
      <c r="B1309" s="4" t="s">
        <v>9</v>
      </c>
      <c r="C1309" s="115" t="s">
        <v>153</v>
      </c>
      <c r="D1309" s="115" t="s">
        <v>166</v>
      </c>
      <c r="F1309" s="115">
        <v>5.86</v>
      </c>
      <c r="G1309" s="115">
        <v>0.45</v>
      </c>
      <c r="H1309" s="115">
        <v>7</v>
      </c>
      <c r="I1309" s="10">
        <f>H1309*G1309*F1309</f>
        <v>18.459</v>
      </c>
    </row>
    <row r="1310" spans="1:9">
      <c r="B1310" s="4" t="s">
        <v>11</v>
      </c>
      <c r="C1310" s="115" t="s">
        <v>43</v>
      </c>
      <c r="D1310" s="115" t="s">
        <v>44</v>
      </c>
      <c r="F1310" s="115">
        <v>5.86</v>
      </c>
      <c r="G1310" s="115">
        <v>0.45</v>
      </c>
      <c r="H1310" s="115">
        <v>7</v>
      </c>
      <c r="I1310" s="10">
        <f>H1310*G1310*F1310</f>
        <v>18.459</v>
      </c>
    </row>
    <row r="1311" spans="1:9">
      <c r="B1311" s="4"/>
      <c r="C1311" s="6" t="s">
        <v>356</v>
      </c>
      <c r="E1311" s="115"/>
      <c r="F1311" s="176"/>
      <c r="G1311" s="176"/>
      <c r="I1311" s="177"/>
    </row>
    <row r="1312" spans="1:9">
      <c r="B1312" s="4"/>
      <c r="C1312" t="s">
        <v>68</v>
      </c>
      <c r="E1312" s="147">
        <v>2</v>
      </c>
      <c r="F1312" s="51">
        <v>12</v>
      </c>
      <c r="G1312" s="115">
        <v>0.6</v>
      </c>
      <c r="H1312" s="115">
        <v>0.15</v>
      </c>
      <c r="I1312" s="52">
        <f>G1312*F1312*E1312*H1312</f>
        <v>2.1599999999999997</v>
      </c>
    </row>
    <row r="1313" spans="1:9">
      <c r="B1313" s="4"/>
      <c r="E1313" s="147">
        <v>1</v>
      </c>
      <c r="F1313" s="51">
        <v>5.9</v>
      </c>
      <c r="G1313" s="115">
        <v>0.6</v>
      </c>
      <c r="H1313" s="115">
        <v>0.15</v>
      </c>
      <c r="I1313" s="52">
        <f t="shared" ref="I1313:I1316" si="119">G1313*F1313*E1313*H1313</f>
        <v>0.53100000000000003</v>
      </c>
    </row>
    <row r="1314" spans="1:9">
      <c r="B1314" s="4"/>
      <c r="C1314" t="s">
        <v>186</v>
      </c>
      <c r="E1314" s="147">
        <v>2</v>
      </c>
      <c r="F1314" s="51">
        <v>12</v>
      </c>
      <c r="G1314" s="115">
        <v>0.6</v>
      </c>
      <c r="H1314" s="115">
        <v>0.15</v>
      </c>
      <c r="I1314" s="52">
        <f t="shared" si="119"/>
        <v>2.1599999999999997</v>
      </c>
    </row>
    <row r="1315" spans="1:9">
      <c r="B1315" s="4"/>
      <c r="E1315" s="147">
        <v>2</v>
      </c>
      <c r="F1315" s="51">
        <v>5.9</v>
      </c>
      <c r="G1315" s="115">
        <v>0.6</v>
      </c>
      <c r="H1315" s="115">
        <v>0.15</v>
      </c>
      <c r="I1315" s="52">
        <f t="shared" si="119"/>
        <v>1.0620000000000001</v>
      </c>
    </row>
    <row r="1316" spans="1:9">
      <c r="B1316" s="4"/>
      <c r="C1316" t="s">
        <v>187</v>
      </c>
      <c r="E1316" s="147">
        <v>2</v>
      </c>
      <c r="F1316" s="51">
        <v>12</v>
      </c>
      <c r="G1316" s="115">
        <v>0.6</v>
      </c>
      <c r="H1316" s="115">
        <v>0.15</v>
      </c>
      <c r="I1316" s="52">
        <f t="shared" si="119"/>
        <v>2.1599999999999997</v>
      </c>
    </row>
    <row r="1317" spans="1:9">
      <c r="B1317" s="4"/>
      <c r="C1317" s="115"/>
      <c r="D1317" s="115"/>
      <c r="F1317" s="115"/>
      <c r="H1317" s="115"/>
      <c r="I1317" s="10"/>
    </row>
    <row r="1318" spans="1:9">
      <c r="B1318" s="4"/>
      <c r="C1318" s="116" t="s">
        <v>552</v>
      </c>
      <c r="D1318" s="25"/>
      <c r="E1318" s="25"/>
      <c r="F1318" s="25"/>
      <c r="G1318" s="109"/>
      <c r="H1318" s="115"/>
      <c r="I1318" s="9">
        <f>SUM(I1309:I1317)</f>
        <v>44.990999999999985</v>
      </c>
    </row>
    <row r="1319" spans="1:9">
      <c r="B1319" s="4"/>
      <c r="C1319" t="s">
        <v>694</v>
      </c>
      <c r="I1319" s="10">
        <f>+I1318*0.1</f>
        <v>4.4990999999999985</v>
      </c>
    </row>
    <row r="1320" spans="1:9">
      <c r="B1320" s="4"/>
      <c r="C1320" s="97" t="s">
        <v>551</v>
      </c>
      <c r="I1320" s="9">
        <f>SUM(I1318:I1319)</f>
        <v>49.490099999999984</v>
      </c>
    </row>
    <row r="1321" spans="1:9">
      <c r="B1321" s="4"/>
      <c r="C1321" s="97"/>
      <c r="I1321" s="9"/>
    </row>
    <row r="1322" spans="1:9" ht="18.75">
      <c r="B1322" s="115"/>
      <c r="C1322" s="157" t="s">
        <v>514</v>
      </c>
      <c r="D1322" s="25"/>
      <c r="E1322" s="25"/>
      <c r="F1322" s="25"/>
      <c r="H1322" s="142"/>
      <c r="I1322" s="9"/>
    </row>
    <row r="1323" spans="1:9" ht="18.75">
      <c r="B1323" s="115"/>
      <c r="C1323" s="157"/>
      <c r="D1323" s="25"/>
      <c r="E1323" s="25"/>
      <c r="F1323" s="25"/>
      <c r="H1323" s="155"/>
      <c r="I1323" s="9"/>
    </row>
    <row r="1324" spans="1:9">
      <c r="A1324" s="219" t="s">
        <v>388</v>
      </c>
      <c r="B1324" s="117"/>
      <c r="C1324" s="29" t="s">
        <v>93</v>
      </c>
    </row>
    <row r="1325" spans="1:9">
      <c r="B1325" s="98"/>
      <c r="C1325" s="29" t="s">
        <v>91</v>
      </c>
    </row>
    <row r="1326" spans="1:9">
      <c r="C1326" s="29" t="s">
        <v>95</v>
      </c>
      <c r="D1326" s="36"/>
      <c r="E1326" s="29" t="s">
        <v>6</v>
      </c>
      <c r="F1326" s="82" t="s">
        <v>7</v>
      </c>
      <c r="G1326" s="125" t="s">
        <v>145</v>
      </c>
      <c r="H1326" s="29"/>
      <c r="I1326" s="48" t="s">
        <v>123</v>
      </c>
    </row>
    <row r="1327" spans="1:9">
      <c r="B1327" s="4" t="s">
        <v>9</v>
      </c>
      <c r="C1327" s="115" t="s">
        <v>27</v>
      </c>
      <c r="E1327" s="115">
        <v>6</v>
      </c>
      <c r="F1327" s="111">
        <v>1.2</v>
      </c>
      <c r="G1327" s="111">
        <v>2.7</v>
      </c>
      <c r="H1327" s="111"/>
      <c r="I1327" s="109">
        <f>+G1327*F1327*E1327</f>
        <v>19.440000000000001</v>
      </c>
    </row>
    <row r="1328" spans="1:9">
      <c r="B1328" s="4" t="s">
        <v>11</v>
      </c>
      <c r="C1328" s="115" t="s">
        <v>83</v>
      </c>
      <c r="E1328" s="115">
        <v>2</v>
      </c>
      <c r="F1328" s="111">
        <v>1</v>
      </c>
      <c r="G1328" s="111">
        <v>2.7</v>
      </c>
      <c r="H1328" s="111"/>
      <c r="I1328" s="109">
        <f t="shared" ref="I1328:I1330" si="120">+G1328*F1328*E1328</f>
        <v>5.4</v>
      </c>
    </row>
    <row r="1329" spans="2:9">
      <c r="B1329" s="4" t="s">
        <v>13</v>
      </c>
      <c r="C1329" s="115" t="s">
        <v>28</v>
      </c>
      <c r="E1329" s="115">
        <v>3</v>
      </c>
      <c r="F1329" s="111">
        <v>0.9</v>
      </c>
      <c r="G1329" s="111">
        <v>2.7</v>
      </c>
      <c r="H1329" s="111"/>
      <c r="I1329" s="109">
        <f t="shared" si="120"/>
        <v>7.2900000000000009</v>
      </c>
    </row>
    <row r="1330" spans="2:9">
      <c r="B1330" s="4" t="s">
        <v>15</v>
      </c>
      <c r="C1330" s="115" t="s">
        <v>133</v>
      </c>
      <c r="E1330" s="115">
        <v>5</v>
      </c>
      <c r="F1330" s="111">
        <v>0.85</v>
      </c>
      <c r="G1330" s="111">
        <v>2.1</v>
      </c>
      <c r="H1330" s="111"/>
      <c r="I1330" s="109">
        <f t="shared" si="120"/>
        <v>8.9249999999999989</v>
      </c>
    </row>
    <row r="1331" spans="2:9">
      <c r="B1331" s="115"/>
      <c r="C1331" s="125"/>
      <c r="D1331" s="111"/>
      <c r="E1331" s="125"/>
      <c r="F1331" s="125"/>
      <c r="G1331" s="125"/>
      <c r="H1331" s="125"/>
      <c r="I1331" s="126"/>
    </row>
    <row r="1332" spans="2:9">
      <c r="B1332" s="115"/>
      <c r="C1332" s="125" t="s">
        <v>92</v>
      </c>
      <c r="D1332" s="111"/>
      <c r="E1332" s="125"/>
      <c r="F1332" s="125"/>
      <c r="G1332" s="125"/>
      <c r="H1332" s="125"/>
      <c r="I1332" s="126"/>
    </row>
    <row r="1333" spans="2:9">
      <c r="B1333" s="4" t="s">
        <v>9</v>
      </c>
      <c r="C1333" s="115" t="s">
        <v>27</v>
      </c>
      <c r="E1333" s="115">
        <v>4</v>
      </c>
      <c r="F1333" s="111">
        <v>1.2</v>
      </c>
      <c r="G1333" s="111">
        <v>2.7</v>
      </c>
      <c r="H1333" s="111"/>
      <c r="I1333" s="109">
        <f>+G1333*F1333*E1333</f>
        <v>12.96</v>
      </c>
    </row>
    <row r="1334" spans="2:9">
      <c r="B1334" s="4" t="s">
        <v>11</v>
      </c>
      <c r="C1334" s="115" t="s">
        <v>83</v>
      </c>
      <c r="E1334" s="115">
        <v>1</v>
      </c>
      <c r="F1334" s="111">
        <v>1</v>
      </c>
      <c r="G1334" s="111">
        <v>2.7</v>
      </c>
      <c r="H1334" s="111"/>
      <c r="I1334" s="109">
        <f t="shared" ref="I1334:I1336" si="121">+G1334*F1334*E1334</f>
        <v>2.7</v>
      </c>
    </row>
    <row r="1335" spans="2:9">
      <c r="B1335" s="4" t="s">
        <v>13</v>
      </c>
      <c r="C1335" s="115" t="s">
        <v>28</v>
      </c>
      <c r="E1335" s="115">
        <v>1</v>
      </c>
      <c r="F1335" s="111">
        <v>0.9</v>
      </c>
      <c r="G1335" s="111">
        <v>2.7</v>
      </c>
      <c r="H1335" s="111"/>
      <c r="I1335" s="109">
        <f t="shared" si="121"/>
        <v>2.4300000000000002</v>
      </c>
    </row>
    <row r="1336" spans="2:9">
      <c r="B1336" s="4" t="s">
        <v>15</v>
      </c>
      <c r="C1336" s="115" t="s">
        <v>133</v>
      </c>
      <c r="E1336" s="115">
        <v>5</v>
      </c>
      <c r="F1336" s="111">
        <v>0.85</v>
      </c>
      <c r="G1336" s="111">
        <v>2.1</v>
      </c>
      <c r="H1336" s="111"/>
      <c r="I1336" s="109">
        <f t="shared" si="121"/>
        <v>8.9249999999999989</v>
      </c>
    </row>
    <row r="1337" spans="2:9">
      <c r="B1337" s="115"/>
      <c r="C1337" s="125"/>
      <c r="D1337" s="111"/>
      <c r="E1337" s="125"/>
      <c r="F1337" s="125"/>
      <c r="G1337" s="125"/>
      <c r="H1337" s="125"/>
      <c r="I1337" s="126"/>
    </row>
    <row r="1338" spans="2:9">
      <c r="B1338" s="115"/>
      <c r="C1338" s="125" t="s">
        <v>185</v>
      </c>
      <c r="D1338" s="111"/>
      <c r="E1338" s="125"/>
      <c r="F1338" s="125"/>
      <c r="G1338" s="125"/>
      <c r="H1338" s="125"/>
      <c r="I1338" s="126"/>
    </row>
    <row r="1339" spans="2:9">
      <c r="B1339" s="4" t="s">
        <v>9</v>
      </c>
      <c r="C1339" s="115" t="s">
        <v>27</v>
      </c>
      <c r="E1339" s="115">
        <v>5</v>
      </c>
      <c r="F1339" s="111">
        <v>1.2</v>
      </c>
      <c r="G1339" s="111">
        <v>2.7</v>
      </c>
      <c r="H1339" s="111"/>
      <c r="I1339" s="109">
        <f>+G1339*F1339*E1339</f>
        <v>16.200000000000003</v>
      </c>
    </row>
    <row r="1340" spans="2:9">
      <c r="B1340" s="4" t="s">
        <v>11</v>
      </c>
      <c r="C1340" s="115" t="s">
        <v>28</v>
      </c>
      <c r="E1340" s="115">
        <v>2</v>
      </c>
      <c r="F1340" s="111">
        <v>0.9</v>
      </c>
      <c r="G1340" s="111">
        <v>2.7</v>
      </c>
      <c r="H1340" s="111"/>
      <c r="I1340" s="109">
        <f t="shared" ref="I1340:I1341" si="122">+G1340*F1340*E1340</f>
        <v>4.8600000000000003</v>
      </c>
    </row>
    <row r="1341" spans="2:9">
      <c r="B1341" s="4" t="s">
        <v>13</v>
      </c>
      <c r="C1341" s="115" t="s">
        <v>133</v>
      </c>
      <c r="E1341" s="115">
        <v>5</v>
      </c>
      <c r="F1341" s="111">
        <v>0.85</v>
      </c>
      <c r="G1341" s="111">
        <v>2.1</v>
      </c>
      <c r="H1341" s="111"/>
      <c r="I1341" s="109">
        <f t="shared" si="122"/>
        <v>8.9249999999999989</v>
      </c>
    </row>
    <row r="1342" spans="2:9">
      <c r="B1342" s="115"/>
      <c r="C1342" s="125"/>
      <c r="D1342" s="111"/>
      <c r="E1342" s="125"/>
      <c r="F1342" s="125"/>
      <c r="G1342" s="125"/>
      <c r="H1342" s="125"/>
      <c r="I1342" s="126"/>
    </row>
    <row r="1343" spans="2:9">
      <c r="B1343" s="197"/>
      <c r="C1343" s="195"/>
      <c r="D1343" s="111"/>
      <c r="E1343" s="195"/>
      <c r="F1343" s="195"/>
      <c r="G1343" s="195"/>
      <c r="H1343" s="195"/>
      <c r="I1343" s="196"/>
    </row>
    <row r="1344" spans="2:9">
      <c r="B1344" s="4"/>
      <c r="C1344" s="6" t="s">
        <v>94</v>
      </c>
      <c r="E1344" s="35"/>
      <c r="F1344" s="34"/>
      <c r="G1344" s="34"/>
      <c r="I1344" s="34">
        <f>SUM(I1327:I1343)</f>
        <v>98.055000000000007</v>
      </c>
    </row>
    <row r="1345" spans="1:9">
      <c r="B1345" s="4"/>
      <c r="C1345" s="6" t="s">
        <v>695</v>
      </c>
      <c r="E1345" s="115">
        <f>SUM(E1327:E1344)</f>
        <v>39</v>
      </c>
      <c r="I1345" s="9">
        <f>I1344*1.1</f>
        <v>107.86050000000002</v>
      </c>
    </row>
    <row r="1346" spans="1:9">
      <c r="B1346" s="115"/>
      <c r="C1346" s="25"/>
      <c r="D1346" s="25"/>
      <c r="E1346" s="25"/>
      <c r="F1346" s="25"/>
      <c r="H1346" s="142"/>
      <c r="I1346" s="9"/>
    </row>
    <row r="1347" spans="1:9">
      <c r="A1347" s="218" t="s">
        <v>389</v>
      </c>
      <c r="B1347" s="115"/>
      <c r="C1347" s="25" t="s">
        <v>390</v>
      </c>
      <c r="D1347" s="25"/>
      <c r="E1347" s="25"/>
      <c r="F1347" s="25"/>
      <c r="H1347" s="142"/>
      <c r="I1347" s="9"/>
    </row>
    <row r="1348" spans="1:9">
      <c r="B1348" s="179"/>
      <c r="C1348" s="178" t="s">
        <v>91</v>
      </c>
    </row>
    <row r="1349" spans="1:9">
      <c r="B1349" s="115"/>
      <c r="C1349" s="178" t="s">
        <v>95</v>
      </c>
      <c r="D1349" s="111"/>
      <c r="E1349" s="178" t="s">
        <v>6</v>
      </c>
      <c r="F1349" s="178" t="s">
        <v>7</v>
      </c>
      <c r="G1349" s="178" t="s">
        <v>145</v>
      </c>
      <c r="H1349" s="178"/>
      <c r="I1349" s="179" t="s">
        <v>123</v>
      </c>
    </row>
    <row r="1350" spans="1:9">
      <c r="B1350" s="4" t="s">
        <v>9</v>
      </c>
      <c r="C1350" s="115" t="s">
        <v>27</v>
      </c>
      <c r="E1350" s="115">
        <v>6</v>
      </c>
      <c r="F1350" s="111">
        <v>1.2</v>
      </c>
      <c r="G1350" s="111">
        <v>2.7</v>
      </c>
      <c r="H1350" s="111"/>
      <c r="I1350" s="109">
        <f>+G1350*F1350*E1350</f>
        <v>19.440000000000001</v>
      </c>
    </row>
    <row r="1351" spans="1:9">
      <c r="B1351" s="4" t="s">
        <v>11</v>
      </c>
      <c r="C1351" s="115" t="s">
        <v>83</v>
      </c>
      <c r="E1351" s="115">
        <v>2</v>
      </c>
      <c r="F1351" s="111">
        <v>1</v>
      </c>
      <c r="G1351" s="111">
        <v>2.7</v>
      </c>
      <c r="H1351" s="111"/>
      <c r="I1351" s="109">
        <f t="shared" ref="I1351" si="123">+G1351*F1351*E1351</f>
        <v>5.4</v>
      </c>
    </row>
    <row r="1352" spans="1:9">
      <c r="B1352" s="115"/>
      <c r="C1352" s="178" t="s">
        <v>92</v>
      </c>
      <c r="D1352" s="111"/>
      <c r="E1352" s="178"/>
      <c r="F1352" s="178"/>
      <c r="G1352" s="178"/>
      <c r="H1352" s="178"/>
      <c r="I1352" s="179"/>
    </row>
    <row r="1353" spans="1:9">
      <c r="B1353" s="4" t="s">
        <v>9</v>
      </c>
      <c r="C1353" s="115" t="s">
        <v>27</v>
      </c>
      <c r="E1353" s="115">
        <v>4</v>
      </c>
      <c r="F1353" s="111">
        <v>1.2</v>
      </c>
      <c r="G1353" s="111">
        <v>2.7</v>
      </c>
      <c r="H1353" s="111"/>
      <c r="I1353" s="109">
        <f>+G1353*F1353*E1353</f>
        <v>12.96</v>
      </c>
    </row>
    <row r="1354" spans="1:9">
      <c r="B1354" s="4" t="s">
        <v>11</v>
      </c>
      <c r="C1354" s="115" t="s">
        <v>83</v>
      </c>
      <c r="E1354" s="115">
        <v>1</v>
      </c>
      <c r="F1354" s="111">
        <v>1</v>
      </c>
      <c r="G1354" s="111">
        <v>2.7</v>
      </c>
      <c r="H1354" s="111"/>
      <c r="I1354" s="109">
        <f t="shared" ref="I1354" si="124">+G1354*F1354*E1354</f>
        <v>2.7</v>
      </c>
    </row>
    <row r="1355" spans="1:9">
      <c r="B1355" s="115"/>
      <c r="C1355" s="178" t="s">
        <v>185</v>
      </c>
      <c r="D1355" s="111"/>
      <c r="E1355" s="178"/>
      <c r="F1355" s="178"/>
      <c r="G1355" s="178"/>
      <c r="H1355" s="178"/>
      <c r="I1355" s="179"/>
    </row>
    <row r="1356" spans="1:9">
      <c r="B1356" s="4" t="s">
        <v>9</v>
      </c>
      <c r="C1356" s="115" t="s">
        <v>27</v>
      </c>
      <c r="E1356" s="115">
        <v>5</v>
      </c>
      <c r="F1356" s="111">
        <v>1.2</v>
      </c>
      <c r="G1356" s="111">
        <v>2.7</v>
      </c>
      <c r="H1356" s="111"/>
      <c r="I1356" s="109">
        <f>+G1356*F1356*E1356</f>
        <v>16.200000000000003</v>
      </c>
    </row>
    <row r="1357" spans="1:9">
      <c r="B1357" s="115"/>
      <c r="C1357" s="25"/>
      <c r="D1357" s="25"/>
      <c r="E1357" s="25"/>
      <c r="F1357" s="25"/>
      <c r="H1357" s="179"/>
      <c r="I1357" s="9"/>
    </row>
    <row r="1358" spans="1:9">
      <c r="B1358" s="115"/>
      <c r="C1358" s="25"/>
      <c r="D1358" s="25"/>
      <c r="E1358" s="151"/>
      <c r="F1358" s="25"/>
      <c r="H1358" s="142"/>
      <c r="I1358" s="9">
        <f>SUM(I1350:I1356)</f>
        <v>56.70000000000001</v>
      </c>
    </row>
    <row r="1359" spans="1:9">
      <c r="B1359" s="115"/>
      <c r="C1359" s="25"/>
      <c r="D1359" s="25"/>
      <c r="E1359" s="25"/>
      <c r="F1359" s="25"/>
      <c r="H1359" s="179"/>
      <c r="I1359" s="9"/>
    </row>
    <row r="1360" spans="1:9">
      <c r="A1360" s="218" t="s">
        <v>394</v>
      </c>
      <c r="B1360" s="115"/>
      <c r="C1360" s="25" t="s">
        <v>391</v>
      </c>
      <c r="D1360" s="25"/>
      <c r="E1360" s="25"/>
      <c r="F1360" s="25"/>
      <c r="H1360" s="142"/>
      <c r="I1360" s="9"/>
    </row>
    <row r="1361" spans="1:9">
      <c r="B1361" s="142"/>
      <c r="C1361" s="143" t="s">
        <v>91</v>
      </c>
    </row>
    <row r="1362" spans="1:9">
      <c r="B1362" s="115"/>
      <c r="C1362" s="143" t="s">
        <v>95</v>
      </c>
      <c r="D1362" s="111"/>
      <c r="E1362" s="143" t="s">
        <v>6</v>
      </c>
      <c r="F1362" s="143" t="s">
        <v>7</v>
      </c>
      <c r="G1362" s="143" t="s">
        <v>145</v>
      </c>
      <c r="H1362" s="143"/>
      <c r="I1362" s="142" t="s">
        <v>123</v>
      </c>
    </row>
    <row r="1363" spans="1:9">
      <c r="B1363" s="4" t="s">
        <v>9</v>
      </c>
      <c r="C1363" s="115" t="s">
        <v>27</v>
      </c>
      <c r="E1363" s="115">
        <v>4</v>
      </c>
      <c r="F1363" s="111">
        <v>1.2</v>
      </c>
      <c r="G1363" s="111">
        <v>2.7</v>
      </c>
      <c r="H1363" s="111"/>
      <c r="I1363" s="109">
        <f>+G1363*F1363*E1363</f>
        <v>12.96</v>
      </c>
    </row>
    <row r="1364" spans="1:9">
      <c r="B1364" s="115"/>
      <c r="C1364" s="143" t="s">
        <v>92</v>
      </c>
      <c r="D1364" s="111"/>
      <c r="E1364" s="143"/>
      <c r="F1364" s="143"/>
      <c r="G1364" s="143"/>
      <c r="H1364" s="143"/>
      <c r="I1364" s="142"/>
    </row>
    <row r="1365" spans="1:9">
      <c r="B1365" s="4" t="s">
        <v>9</v>
      </c>
      <c r="C1365" s="115" t="s">
        <v>27</v>
      </c>
      <c r="E1365" s="115">
        <v>4</v>
      </c>
      <c r="F1365" s="111">
        <v>1.2</v>
      </c>
      <c r="G1365" s="111">
        <v>2.7</v>
      </c>
      <c r="H1365" s="111"/>
      <c r="I1365" s="109">
        <f>+G1365*F1365*E1365</f>
        <v>12.96</v>
      </c>
    </row>
    <row r="1366" spans="1:9">
      <c r="B1366" s="115"/>
      <c r="C1366" s="143" t="s">
        <v>185</v>
      </c>
      <c r="D1366" s="111"/>
      <c r="E1366" s="143"/>
      <c r="F1366" s="143"/>
      <c r="G1366" s="143"/>
      <c r="H1366" s="143"/>
      <c r="I1366" s="142"/>
    </row>
    <row r="1367" spans="1:9">
      <c r="B1367" s="4" t="s">
        <v>9</v>
      </c>
      <c r="C1367" s="115" t="s">
        <v>27</v>
      </c>
      <c r="E1367" s="115">
        <v>5</v>
      </c>
      <c r="F1367" s="111">
        <v>1.2</v>
      </c>
      <c r="G1367" s="111">
        <v>2.7</v>
      </c>
      <c r="H1367" s="111"/>
      <c r="I1367" s="109">
        <f>+G1367*F1367*E1367</f>
        <v>16.200000000000003</v>
      </c>
    </row>
    <row r="1368" spans="1:9">
      <c r="B1368" s="4"/>
      <c r="C1368" s="35"/>
      <c r="E1368" s="35"/>
      <c r="F1368" s="34"/>
      <c r="G1368" s="34"/>
      <c r="I1368" s="34"/>
    </row>
    <row r="1369" spans="1:9">
      <c r="B1369" s="4"/>
      <c r="C1369" s="6" t="s">
        <v>393</v>
      </c>
      <c r="E1369" s="115"/>
      <c r="I1369" s="9">
        <f>SUM(I1363:I1368)</f>
        <v>42.120000000000005</v>
      </c>
    </row>
    <row r="1370" spans="1:9">
      <c r="B1370" s="115"/>
      <c r="C1370" s="6" t="s">
        <v>392</v>
      </c>
      <c r="D1370" s="25"/>
      <c r="E1370" s="142">
        <v>2.1</v>
      </c>
      <c r="F1370" s="25"/>
      <c r="H1370" s="142"/>
      <c r="I1370" s="9">
        <f>I1369*E1370</f>
        <v>88.452000000000012</v>
      </c>
    </row>
    <row r="1371" spans="1:9">
      <c r="B1371" s="115"/>
      <c r="C1371" s="25"/>
      <c r="D1371" s="25"/>
      <c r="E1371" s="25"/>
      <c r="F1371" s="25"/>
      <c r="H1371" s="142"/>
      <c r="I1371" s="9"/>
    </row>
    <row r="1372" spans="1:9">
      <c r="B1372" s="115"/>
      <c r="C1372" s="25"/>
      <c r="D1372" s="25"/>
      <c r="E1372" s="25"/>
      <c r="F1372" s="25"/>
      <c r="H1372" s="142"/>
      <c r="I1372" s="9"/>
    </row>
    <row r="1373" spans="1:9">
      <c r="A1373" s="218" t="s">
        <v>341</v>
      </c>
      <c r="B1373" s="129"/>
      <c r="C1373" s="6" t="s">
        <v>292</v>
      </c>
      <c r="E1373" s="125" t="s">
        <v>6</v>
      </c>
      <c r="F1373" s="125" t="s">
        <v>7</v>
      </c>
      <c r="G1373" s="125" t="s">
        <v>8</v>
      </c>
      <c r="H1373" s="125" t="s">
        <v>49</v>
      </c>
      <c r="I1373" s="125" t="s">
        <v>286</v>
      </c>
    </row>
    <row r="1374" spans="1:9">
      <c r="B1374" s="115"/>
      <c r="C1374" s="6"/>
      <c r="E1374" s="109">
        <v>2</v>
      </c>
      <c r="F1374" s="115">
        <v>5.5</v>
      </c>
      <c r="G1374" s="10">
        <v>2.6</v>
      </c>
      <c r="H1374" s="115">
        <v>0.05</v>
      </c>
      <c r="I1374" s="115">
        <f t="shared" ref="I1374:I1379" si="125">H1374*G1374*F1374*E1374</f>
        <v>1.4300000000000002</v>
      </c>
    </row>
    <row r="1375" spans="1:9">
      <c r="B1375" s="115"/>
      <c r="C1375" s="6"/>
      <c r="E1375" s="109">
        <v>1</v>
      </c>
      <c r="F1375" s="115">
        <v>5.5</v>
      </c>
      <c r="G1375" s="10">
        <v>5.67</v>
      </c>
      <c r="H1375" s="115">
        <v>0.05</v>
      </c>
      <c r="I1375" s="10">
        <f t="shared" si="125"/>
        <v>1.5592500000000002</v>
      </c>
    </row>
    <row r="1376" spans="1:9">
      <c r="B1376" s="115"/>
      <c r="C1376" s="6"/>
      <c r="E1376" s="109">
        <v>2</v>
      </c>
      <c r="F1376" s="115">
        <v>5.8</v>
      </c>
      <c r="G1376" s="10">
        <v>6.23</v>
      </c>
      <c r="H1376" s="115">
        <v>0.05</v>
      </c>
      <c r="I1376" s="10">
        <f t="shared" si="125"/>
        <v>3.6134000000000004</v>
      </c>
    </row>
    <row r="1377" spans="1:9">
      <c r="B1377" s="115"/>
      <c r="C1377" s="6"/>
      <c r="E1377" s="109">
        <v>1</v>
      </c>
      <c r="F1377" s="115">
        <v>5.8</v>
      </c>
      <c r="G1377" s="10">
        <v>5.45</v>
      </c>
      <c r="H1377" s="115">
        <v>0.05</v>
      </c>
      <c r="I1377" s="10">
        <f t="shared" si="125"/>
        <v>1.5805</v>
      </c>
    </row>
    <row r="1378" spans="1:9">
      <c r="B1378" s="115"/>
      <c r="C1378" s="6"/>
      <c r="E1378" s="109">
        <v>2</v>
      </c>
      <c r="F1378" s="115">
        <v>5.8</v>
      </c>
      <c r="G1378" s="10">
        <v>6.23</v>
      </c>
      <c r="H1378" s="115">
        <v>0.05</v>
      </c>
      <c r="I1378" s="10">
        <f t="shared" si="125"/>
        <v>3.6134000000000004</v>
      </c>
    </row>
    <row r="1379" spans="1:9">
      <c r="B1379" s="115"/>
      <c r="C1379" s="6"/>
      <c r="E1379" s="109">
        <v>1</v>
      </c>
      <c r="F1379" s="115">
        <v>5.8</v>
      </c>
      <c r="G1379" s="10">
        <v>5.45</v>
      </c>
      <c r="H1379" s="115">
        <v>0.05</v>
      </c>
      <c r="I1379" s="10">
        <f t="shared" si="125"/>
        <v>1.5805</v>
      </c>
    </row>
    <row r="1380" spans="1:9">
      <c r="B1380" s="115"/>
      <c r="C1380" s="6"/>
      <c r="E1380" s="126"/>
      <c r="F1380" s="115"/>
      <c r="G1380" s="10"/>
    </row>
    <row r="1381" spans="1:9">
      <c r="B1381" s="115"/>
      <c r="C1381" s="6" t="s">
        <v>293</v>
      </c>
      <c r="E1381" s="129"/>
      <c r="F1381" s="115"/>
      <c r="G1381" s="10"/>
      <c r="I1381" s="9">
        <f>SUM(I1374:I1380)</f>
        <v>13.377050000000002</v>
      </c>
    </row>
    <row r="1382" spans="1:9">
      <c r="B1382" s="115"/>
      <c r="C1382" s="25"/>
      <c r="D1382" s="25"/>
      <c r="E1382" s="25"/>
      <c r="F1382" s="25"/>
      <c r="H1382" s="142"/>
      <c r="I1382" s="9"/>
    </row>
    <row r="1383" spans="1:9">
      <c r="A1383" s="219" t="s">
        <v>395</v>
      </c>
      <c r="B1383" s="143"/>
      <c r="C1383" s="143" t="s">
        <v>411</v>
      </c>
      <c r="D1383" s="143"/>
      <c r="H1383" s="142"/>
      <c r="I1383" s="9"/>
    </row>
    <row r="1384" spans="1:9" ht="30">
      <c r="A1384" s="219"/>
      <c r="B1384" s="115"/>
      <c r="C1384" s="143" t="s">
        <v>98</v>
      </c>
      <c r="D1384" s="142" t="s">
        <v>7</v>
      </c>
      <c r="E1384" s="156" t="s">
        <v>547</v>
      </c>
      <c r="H1384" s="142"/>
      <c r="I1384" s="9"/>
    </row>
    <row r="1385" spans="1:9">
      <c r="A1385" s="219"/>
      <c r="B1385" s="4" t="s">
        <v>9</v>
      </c>
      <c r="C1385" s="6" t="s">
        <v>190</v>
      </c>
      <c r="H1385" s="142"/>
      <c r="I1385" s="9"/>
    </row>
    <row r="1386" spans="1:9">
      <c r="A1386" s="219"/>
      <c r="B1386" s="115"/>
      <c r="C1386" t="s">
        <v>99</v>
      </c>
      <c r="D1386" s="37">
        <v>1.5</v>
      </c>
      <c r="E1386" s="10">
        <f>+D1386*0.15+D1386</f>
        <v>1.7250000000000001</v>
      </c>
      <c r="H1386" s="142"/>
      <c r="I1386" s="9"/>
    </row>
    <row r="1387" spans="1:9">
      <c r="A1387" s="219"/>
      <c r="B1387" s="115"/>
      <c r="C1387" t="s">
        <v>100</v>
      </c>
      <c r="D1387" s="37">
        <v>1.5</v>
      </c>
      <c r="E1387" s="10">
        <f t="shared" ref="E1387:E1388" si="126">+D1387*0.15+D1387</f>
        <v>1.7250000000000001</v>
      </c>
      <c r="H1387" s="142"/>
      <c r="I1387" s="9"/>
    </row>
    <row r="1388" spans="1:9">
      <c r="A1388" s="219"/>
      <c r="B1388" s="115"/>
      <c r="C1388" t="s">
        <v>101</v>
      </c>
      <c r="D1388" s="37">
        <v>1.5</v>
      </c>
      <c r="E1388" s="10">
        <f t="shared" si="126"/>
        <v>1.7250000000000001</v>
      </c>
      <c r="H1388" s="142"/>
      <c r="I1388" s="9"/>
    </row>
    <row r="1389" spans="1:9">
      <c r="A1389" s="219"/>
      <c r="B1389" s="115"/>
      <c r="C1389" t="s">
        <v>102</v>
      </c>
      <c r="D1389" s="37"/>
      <c r="E1389" s="10">
        <v>1.5</v>
      </c>
      <c r="H1389" s="142"/>
      <c r="I1389" s="9"/>
    </row>
    <row r="1390" spans="1:9">
      <c r="A1390" s="219"/>
      <c r="B1390" s="115"/>
      <c r="C1390" t="s">
        <v>99</v>
      </c>
      <c r="D1390" s="37">
        <v>1.5</v>
      </c>
      <c r="E1390" s="10">
        <f>+D1390*0.15+D1390</f>
        <v>1.7250000000000001</v>
      </c>
      <c r="H1390" s="142"/>
      <c r="I1390" s="9"/>
    </row>
    <row r="1391" spans="1:9">
      <c r="A1391" s="219"/>
      <c r="B1391" s="115"/>
      <c r="C1391" t="s">
        <v>100</v>
      </c>
      <c r="D1391" s="37">
        <v>1.5</v>
      </c>
      <c r="E1391" s="10">
        <f t="shared" ref="E1391:E1392" si="127">+D1391*0.15+D1391</f>
        <v>1.7250000000000001</v>
      </c>
      <c r="H1391" s="142"/>
      <c r="I1391" s="9"/>
    </row>
    <row r="1392" spans="1:9">
      <c r="A1392" s="219"/>
      <c r="B1392" s="115"/>
      <c r="C1392" t="s">
        <v>101</v>
      </c>
      <c r="D1392" s="37">
        <v>1.5</v>
      </c>
      <c r="E1392" s="10">
        <f t="shared" si="127"/>
        <v>1.7250000000000001</v>
      </c>
      <c r="H1392" s="142"/>
      <c r="I1392" s="9"/>
    </row>
    <row r="1393" spans="1:9">
      <c r="A1393" s="219"/>
      <c r="B1393" s="115"/>
      <c r="C1393" t="s">
        <v>191</v>
      </c>
      <c r="D1393" s="37"/>
      <c r="E1393" s="10">
        <v>3</v>
      </c>
      <c r="H1393" s="142"/>
      <c r="I1393" s="9"/>
    </row>
    <row r="1394" spans="1:9">
      <c r="A1394" s="219"/>
      <c r="B1394" s="115"/>
      <c r="D1394" s="37"/>
      <c r="E1394" s="10"/>
      <c r="H1394" s="142"/>
      <c r="I1394" s="9"/>
    </row>
    <row r="1395" spans="1:9">
      <c r="B1395" s="115"/>
      <c r="C1395" s="6" t="s">
        <v>104</v>
      </c>
      <c r="E1395" s="9">
        <f>SUM(E1386:E1394)</f>
        <v>14.85</v>
      </c>
      <c r="F1395" s="9"/>
      <c r="H1395" s="142"/>
      <c r="I1395" s="9"/>
    </row>
    <row r="1396" spans="1:9">
      <c r="B1396" s="115"/>
      <c r="F1396" s="9"/>
      <c r="H1396" s="142"/>
      <c r="I1396" s="9"/>
    </row>
    <row r="1397" spans="1:9">
      <c r="A1397" s="219" t="s">
        <v>396</v>
      </c>
      <c r="B1397" s="120"/>
      <c r="C1397" s="143" t="s">
        <v>440</v>
      </c>
      <c r="D1397" s="125"/>
      <c r="I1397" s="9"/>
    </row>
    <row r="1398" spans="1:9">
      <c r="A1398" s="219"/>
      <c r="B1398" s="125"/>
      <c r="C1398" s="125" t="s">
        <v>91</v>
      </c>
      <c r="D1398" s="125" t="s">
        <v>6</v>
      </c>
      <c r="E1398" s="126" t="s">
        <v>7</v>
      </c>
      <c r="F1398" s="126" t="s">
        <v>8</v>
      </c>
      <c r="G1398" s="125" t="s">
        <v>188</v>
      </c>
      <c r="I1398" s="9"/>
    </row>
    <row r="1399" spans="1:9">
      <c r="A1399" s="219"/>
      <c r="B1399" s="4" t="s">
        <v>9</v>
      </c>
      <c r="C1399" s="115" t="s">
        <v>79</v>
      </c>
      <c r="D1399" s="115">
        <v>4</v>
      </c>
      <c r="E1399" s="115">
        <v>1.5</v>
      </c>
      <c r="F1399" s="115">
        <v>1.8</v>
      </c>
      <c r="G1399" s="115">
        <f t="shared" ref="G1399:G1402" si="128">+F1399*E1399*D1399</f>
        <v>10.8</v>
      </c>
      <c r="I1399" s="9"/>
    </row>
    <row r="1400" spans="1:9">
      <c r="A1400" s="219"/>
      <c r="B1400" s="4" t="s">
        <v>11</v>
      </c>
      <c r="C1400" s="115" t="s">
        <v>80</v>
      </c>
      <c r="D1400" s="115">
        <v>2</v>
      </c>
      <c r="E1400" s="115">
        <v>1.2</v>
      </c>
      <c r="F1400" s="115">
        <v>1.8</v>
      </c>
      <c r="G1400" s="115">
        <f t="shared" si="128"/>
        <v>4.32</v>
      </c>
      <c r="I1400" s="9"/>
    </row>
    <row r="1401" spans="1:9">
      <c r="A1401" s="219"/>
      <c r="B1401" s="4" t="s">
        <v>13</v>
      </c>
      <c r="C1401" s="115" t="s">
        <v>81</v>
      </c>
      <c r="D1401" s="115">
        <v>9</v>
      </c>
      <c r="E1401" s="115">
        <v>1</v>
      </c>
      <c r="F1401" s="115">
        <v>1.8</v>
      </c>
      <c r="G1401" s="115">
        <f t="shared" si="128"/>
        <v>16.2</v>
      </c>
      <c r="I1401" s="9"/>
    </row>
    <row r="1402" spans="1:9">
      <c r="A1402" s="219"/>
      <c r="B1402" s="4" t="s">
        <v>15</v>
      </c>
      <c r="C1402" s="115" t="s">
        <v>89</v>
      </c>
      <c r="D1402" s="115">
        <v>5</v>
      </c>
      <c r="E1402" s="115">
        <v>0.6</v>
      </c>
      <c r="F1402" s="115">
        <v>1.5</v>
      </c>
      <c r="G1402" s="115">
        <f t="shared" si="128"/>
        <v>4.5</v>
      </c>
      <c r="I1402" s="9"/>
    </row>
    <row r="1403" spans="1:9">
      <c r="A1403" s="219"/>
      <c r="B1403" s="4"/>
      <c r="C1403" s="136" t="s">
        <v>92</v>
      </c>
      <c r="D1403" s="37"/>
      <c r="E1403" s="37"/>
      <c r="F1403" s="115"/>
      <c r="I1403" s="9"/>
    </row>
    <row r="1404" spans="1:9">
      <c r="A1404" s="219"/>
      <c r="B1404" s="4" t="s">
        <v>9</v>
      </c>
      <c r="C1404" s="115" t="s">
        <v>79</v>
      </c>
      <c r="D1404" s="115">
        <v>6</v>
      </c>
      <c r="E1404" s="115">
        <v>1.5</v>
      </c>
      <c r="F1404" s="115">
        <v>1.8</v>
      </c>
      <c r="G1404" s="115">
        <f t="shared" ref="G1404:G1408" si="129">+F1404*E1404*D1404</f>
        <v>16.200000000000003</v>
      </c>
      <c r="I1404" s="9"/>
    </row>
    <row r="1405" spans="1:9">
      <c r="A1405" s="219"/>
      <c r="B1405" s="4" t="s">
        <v>11</v>
      </c>
      <c r="C1405" s="115" t="s">
        <v>80</v>
      </c>
      <c r="D1405" s="115">
        <v>2</v>
      </c>
      <c r="E1405" s="115">
        <v>1.2</v>
      </c>
      <c r="F1405" s="115">
        <v>1.8</v>
      </c>
      <c r="G1405" s="115">
        <f t="shared" si="129"/>
        <v>4.32</v>
      </c>
      <c r="I1405" s="9"/>
    </row>
    <row r="1406" spans="1:9">
      <c r="A1406" s="219"/>
      <c r="B1406" s="4" t="s">
        <v>13</v>
      </c>
      <c r="C1406" s="115" t="s">
        <v>81</v>
      </c>
      <c r="D1406" s="115">
        <v>7</v>
      </c>
      <c r="E1406" s="115">
        <v>1</v>
      </c>
      <c r="F1406" s="115">
        <v>1.8</v>
      </c>
      <c r="G1406" s="115">
        <f t="shared" si="129"/>
        <v>12.6</v>
      </c>
      <c r="I1406" s="9"/>
    </row>
    <row r="1407" spans="1:9">
      <c r="A1407" s="219"/>
      <c r="B1407" s="4"/>
      <c r="C1407" s="115" t="s">
        <v>82</v>
      </c>
      <c r="D1407" s="115">
        <v>3</v>
      </c>
      <c r="E1407" s="115">
        <v>0.8</v>
      </c>
      <c r="F1407" s="115">
        <v>1.8</v>
      </c>
      <c r="G1407" s="115">
        <f t="shared" ref="G1407" si="130">+F1407*E1407*D1407</f>
        <v>4.32</v>
      </c>
      <c r="I1407" s="9"/>
    </row>
    <row r="1408" spans="1:9">
      <c r="A1408" s="219"/>
      <c r="B1408" s="4" t="s">
        <v>15</v>
      </c>
      <c r="C1408" s="115" t="s">
        <v>89</v>
      </c>
      <c r="D1408" s="115">
        <v>4</v>
      </c>
      <c r="E1408" s="115">
        <v>0.6</v>
      </c>
      <c r="F1408" s="115">
        <v>1.5</v>
      </c>
      <c r="G1408" s="115">
        <f t="shared" si="129"/>
        <v>3.5999999999999996</v>
      </c>
      <c r="I1408" s="9"/>
    </row>
    <row r="1409" spans="1:9">
      <c r="A1409" s="219"/>
      <c r="B1409" s="4"/>
      <c r="C1409" s="136" t="s">
        <v>185</v>
      </c>
      <c r="D1409" s="37"/>
      <c r="E1409" s="115"/>
      <c r="F1409" s="128"/>
      <c r="I1409" s="9"/>
    </row>
    <row r="1410" spans="1:9">
      <c r="A1410" s="219"/>
      <c r="B1410" s="4" t="s">
        <v>9</v>
      </c>
      <c r="C1410" s="115" t="s">
        <v>79</v>
      </c>
      <c r="D1410" s="115">
        <v>3</v>
      </c>
      <c r="E1410" s="115">
        <v>1.5</v>
      </c>
      <c r="F1410" s="115">
        <v>1.8</v>
      </c>
      <c r="G1410" s="115">
        <f t="shared" ref="G1410:G1413" si="131">+F1410*E1410*D1410</f>
        <v>8.1000000000000014</v>
      </c>
      <c r="I1410" s="9"/>
    </row>
    <row r="1411" spans="1:9">
      <c r="A1411" s="219"/>
      <c r="B1411" s="4" t="s">
        <v>11</v>
      </c>
      <c r="C1411" s="115" t="s">
        <v>80</v>
      </c>
      <c r="D1411" s="115">
        <v>3</v>
      </c>
      <c r="E1411" s="115">
        <v>1.2</v>
      </c>
      <c r="F1411" s="115">
        <v>1.8</v>
      </c>
      <c r="G1411" s="115">
        <f t="shared" si="131"/>
        <v>6.48</v>
      </c>
      <c r="I1411" s="9"/>
    </row>
    <row r="1412" spans="1:9">
      <c r="A1412" s="219"/>
      <c r="B1412" s="4" t="s">
        <v>13</v>
      </c>
      <c r="C1412" s="115" t="s">
        <v>82</v>
      </c>
      <c r="D1412" s="115">
        <v>4</v>
      </c>
      <c r="E1412" s="115">
        <v>0.9</v>
      </c>
      <c r="F1412" s="115">
        <v>1.8</v>
      </c>
      <c r="G1412" s="115">
        <f t="shared" si="131"/>
        <v>6.48</v>
      </c>
      <c r="I1412" s="9"/>
    </row>
    <row r="1413" spans="1:9">
      <c r="A1413" s="219"/>
      <c r="B1413" s="4" t="s">
        <v>15</v>
      </c>
      <c r="C1413" s="115" t="s">
        <v>89</v>
      </c>
      <c r="D1413" s="115">
        <v>5</v>
      </c>
      <c r="E1413" s="115">
        <v>0.6</v>
      </c>
      <c r="F1413" s="115">
        <v>1.5</v>
      </c>
      <c r="G1413" s="115">
        <f t="shared" si="131"/>
        <v>4.5</v>
      </c>
      <c r="I1413" s="9"/>
    </row>
    <row r="1414" spans="1:9">
      <c r="A1414" s="219"/>
      <c r="B1414" s="125"/>
      <c r="C1414" s="125"/>
      <c r="D1414" s="125"/>
      <c r="I1414" s="9"/>
    </row>
    <row r="1415" spans="1:9">
      <c r="C1415" s="115" t="s">
        <v>258</v>
      </c>
      <c r="G1415" s="115">
        <f>SUM(G1399:G1414)</f>
        <v>102.41999999999999</v>
      </c>
      <c r="H1415" s="28"/>
      <c r="I1415" s="9"/>
    </row>
    <row r="1416" spans="1:9">
      <c r="B1416" s="115"/>
      <c r="C1416" t="s">
        <v>441</v>
      </c>
      <c r="G1416" s="126">
        <f>+G1415*8</f>
        <v>819.3599999999999</v>
      </c>
      <c r="H1416" s="115"/>
      <c r="I1416" s="9"/>
    </row>
    <row r="1417" spans="1:9">
      <c r="C1417" s="44"/>
      <c r="D1417" s="44"/>
      <c r="I1417" s="9"/>
    </row>
    <row r="1418" spans="1:9">
      <c r="B1418" s="115"/>
      <c r="C1418" s="25"/>
      <c r="D1418" s="25"/>
      <c r="E1418" s="25"/>
      <c r="F1418" s="25"/>
      <c r="H1418" s="142"/>
      <c r="I1418" s="9"/>
    </row>
    <row r="1419" spans="1:9">
      <c r="A1419" s="219" t="s">
        <v>402</v>
      </c>
      <c r="B1419" s="118"/>
      <c r="C1419" s="38" t="s">
        <v>398</v>
      </c>
      <c r="D1419" s="55"/>
      <c r="E1419" s="55"/>
      <c r="F1419" s="55"/>
      <c r="H1419" s="55"/>
      <c r="I1419" s="55"/>
    </row>
    <row r="1420" spans="1:9">
      <c r="B1420" s="99"/>
      <c r="C1420" s="38" t="s">
        <v>68</v>
      </c>
      <c r="D1420" s="59"/>
      <c r="F1420" s="57" t="s">
        <v>6</v>
      </c>
      <c r="G1420" s="53"/>
      <c r="H1420" s="53"/>
      <c r="I1420" s="58"/>
    </row>
    <row r="1421" spans="1:9">
      <c r="B1421" s="4" t="s">
        <v>9</v>
      </c>
      <c r="C1421" s="35" t="s">
        <v>27</v>
      </c>
      <c r="F1421" s="35">
        <v>6</v>
      </c>
      <c r="G1421" s="111"/>
      <c r="H1421" s="71"/>
      <c r="I1421" s="70"/>
    </row>
    <row r="1422" spans="1:9">
      <c r="B1422" s="4" t="s">
        <v>11</v>
      </c>
      <c r="C1422" s="35" t="s">
        <v>83</v>
      </c>
      <c r="F1422" s="35">
        <v>2</v>
      </c>
      <c r="G1422" s="111"/>
      <c r="H1422" s="71"/>
      <c r="I1422" s="70"/>
    </row>
    <row r="1423" spans="1:9">
      <c r="B1423" s="4" t="s">
        <v>13</v>
      </c>
      <c r="C1423" s="35" t="s">
        <v>28</v>
      </c>
      <c r="F1423" s="35">
        <v>3</v>
      </c>
      <c r="G1423" s="111"/>
      <c r="H1423" s="102"/>
      <c r="I1423" s="100"/>
    </row>
    <row r="1424" spans="1:9">
      <c r="B1424" s="4" t="s">
        <v>15</v>
      </c>
      <c r="C1424" s="35" t="s">
        <v>133</v>
      </c>
      <c r="F1424" s="35">
        <v>5</v>
      </c>
      <c r="G1424" s="111"/>
      <c r="H1424" s="102"/>
      <c r="I1424" s="100"/>
    </row>
    <row r="1425" spans="1:9">
      <c r="B1425" s="99"/>
      <c r="C1425" s="38" t="s">
        <v>186</v>
      </c>
      <c r="D1425" s="102"/>
      <c r="F1425" s="99"/>
      <c r="G1425" s="53"/>
      <c r="H1425" s="53"/>
      <c r="I1425" s="58"/>
    </row>
    <row r="1426" spans="1:9">
      <c r="B1426" s="4" t="s">
        <v>9</v>
      </c>
      <c r="C1426" s="35" t="s">
        <v>27</v>
      </c>
      <c r="F1426" s="35">
        <v>4</v>
      </c>
      <c r="G1426" s="111"/>
      <c r="H1426" s="102"/>
      <c r="I1426" s="100"/>
    </row>
    <row r="1427" spans="1:9">
      <c r="B1427" s="4" t="s">
        <v>11</v>
      </c>
      <c r="C1427" s="35" t="s">
        <v>83</v>
      </c>
      <c r="F1427" s="35">
        <v>1</v>
      </c>
      <c r="G1427" s="111"/>
      <c r="H1427" s="102"/>
      <c r="I1427" s="100"/>
    </row>
    <row r="1428" spans="1:9">
      <c r="B1428" s="4" t="s">
        <v>13</v>
      </c>
      <c r="C1428" s="35" t="s">
        <v>28</v>
      </c>
      <c r="F1428" s="35">
        <v>1</v>
      </c>
      <c r="G1428" s="111"/>
      <c r="H1428" s="102"/>
      <c r="I1428" s="100"/>
    </row>
    <row r="1429" spans="1:9">
      <c r="B1429" s="4" t="s">
        <v>15</v>
      </c>
      <c r="C1429" s="35" t="s">
        <v>133</v>
      </c>
      <c r="F1429" s="35">
        <v>5</v>
      </c>
      <c r="G1429" s="111"/>
      <c r="H1429" s="111"/>
      <c r="I1429" s="115"/>
    </row>
    <row r="1430" spans="1:9">
      <c r="B1430" s="99"/>
      <c r="C1430" s="38" t="s">
        <v>187</v>
      </c>
      <c r="D1430" s="102"/>
      <c r="F1430" s="99"/>
      <c r="G1430" s="53"/>
      <c r="H1430" s="53"/>
      <c r="I1430" s="58"/>
    </row>
    <row r="1431" spans="1:9">
      <c r="B1431" s="4" t="s">
        <v>9</v>
      </c>
      <c r="C1431" s="35" t="s">
        <v>27</v>
      </c>
      <c r="F1431" s="35">
        <v>5</v>
      </c>
      <c r="G1431" s="111"/>
      <c r="H1431" s="102"/>
      <c r="I1431" s="100"/>
    </row>
    <row r="1432" spans="1:9">
      <c r="B1432" s="4" t="s">
        <v>11</v>
      </c>
      <c r="C1432" s="35" t="s">
        <v>28</v>
      </c>
      <c r="F1432" s="35">
        <v>2</v>
      </c>
      <c r="G1432" s="111"/>
      <c r="H1432" s="102"/>
      <c r="I1432" s="100"/>
    </row>
    <row r="1433" spans="1:9">
      <c r="B1433" s="4" t="s">
        <v>13</v>
      </c>
      <c r="C1433" s="35" t="s">
        <v>133</v>
      </c>
      <c r="F1433" s="35">
        <v>5</v>
      </c>
      <c r="G1433" s="111"/>
      <c r="H1433" s="111"/>
      <c r="I1433" s="115"/>
    </row>
    <row r="1434" spans="1:9">
      <c r="B1434" s="4"/>
      <c r="C1434" s="35"/>
      <c r="F1434" s="35"/>
      <c r="G1434" s="111"/>
      <c r="H1434" s="102"/>
      <c r="I1434" s="100"/>
    </row>
    <row r="1435" spans="1:9">
      <c r="B1435" s="4"/>
      <c r="C1435" s="152" t="s">
        <v>400</v>
      </c>
      <c r="F1435" s="35">
        <f>SUM(F1421:F1434)</f>
        <v>39</v>
      </c>
      <c r="G1435" s="111"/>
      <c r="H1435" s="111"/>
      <c r="I1435" s="115"/>
    </row>
    <row r="1436" spans="1:9">
      <c r="B1436" s="99"/>
      <c r="C1436" s="38" t="s">
        <v>399</v>
      </c>
      <c r="D1436" s="59"/>
      <c r="E1436" s="59"/>
      <c r="F1436" s="57">
        <f>F1435*2</f>
        <v>78</v>
      </c>
      <c r="G1436" s="126"/>
      <c r="H1436" s="59"/>
      <c r="I1436" s="57"/>
    </row>
    <row r="1437" spans="1:9">
      <c r="B1437" s="102"/>
      <c r="C1437" s="38"/>
      <c r="D1437" s="87"/>
      <c r="E1437" s="87"/>
      <c r="F1437" s="87"/>
      <c r="H1437" s="87"/>
      <c r="I1437" s="84"/>
    </row>
    <row r="1438" spans="1:9">
      <c r="A1438" s="219" t="s">
        <v>403</v>
      </c>
      <c r="B1438" s="118"/>
      <c r="C1438" s="38" t="s">
        <v>146</v>
      </c>
      <c r="D1438" s="55"/>
      <c r="E1438" s="55"/>
      <c r="F1438" s="55"/>
      <c r="H1438" s="55"/>
      <c r="I1438" s="55"/>
    </row>
    <row r="1439" spans="1:9" ht="30">
      <c r="B1439" s="99"/>
      <c r="C1439" s="38" t="s">
        <v>68</v>
      </c>
      <c r="D1439" s="59"/>
      <c r="F1439" s="57" t="s">
        <v>6</v>
      </c>
      <c r="G1439" s="53" t="s">
        <v>126</v>
      </c>
      <c r="H1439" s="53" t="s">
        <v>401</v>
      </c>
      <c r="I1439" s="58" t="s">
        <v>127</v>
      </c>
    </row>
    <row r="1440" spans="1:9">
      <c r="B1440" s="4" t="s">
        <v>9</v>
      </c>
      <c r="C1440" s="35" t="s">
        <v>27</v>
      </c>
      <c r="F1440" s="35">
        <v>6</v>
      </c>
      <c r="G1440" s="111">
        <v>2</v>
      </c>
      <c r="H1440" s="102">
        <f t="shared" ref="H1440:H1452" si="132">+G1440*2</f>
        <v>4</v>
      </c>
      <c r="I1440" s="100">
        <f t="shared" ref="I1440:I1443" si="133">+H1440*G1440*F1440</f>
        <v>48</v>
      </c>
    </row>
    <row r="1441" spans="1:9">
      <c r="B1441" s="4" t="s">
        <v>11</v>
      </c>
      <c r="C1441" s="35" t="s">
        <v>83</v>
      </c>
      <c r="F1441" s="35">
        <v>2</v>
      </c>
      <c r="G1441" s="111">
        <v>1</v>
      </c>
      <c r="H1441" s="102">
        <f t="shared" si="132"/>
        <v>2</v>
      </c>
      <c r="I1441" s="100">
        <f t="shared" si="133"/>
        <v>4</v>
      </c>
    </row>
    <row r="1442" spans="1:9">
      <c r="B1442" s="4" t="s">
        <v>13</v>
      </c>
      <c r="C1442" s="35" t="s">
        <v>28</v>
      </c>
      <c r="F1442" s="35">
        <v>3</v>
      </c>
      <c r="G1442" s="111">
        <v>1</v>
      </c>
      <c r="H1442" s="102">
        <f t="shared" si="132"/>
        <v>2</v>
      </c>
      <c r="I1442" s="100">
        <f t="shared" si="133"/>
        <v>6</v>
      </c>
    </row>
    <row r="1443" spans="1:9">
      <c r="B1443" s="4" t="s">
        <v>15</v>
      </c>
      <c r="C1443" s="35" t="s">
        <v>133</v>
      </c>
      <c r="F1443" s="35">
        <v>5</v>
      </c>
      <c r="G1443" s="111">
        <v>1</v>
      </c>
      <c r="H1443" s="102">
        <f t="shared" si="132"/>
        <v>2</v>
      </c>
      <c r="I1443" s="100">
        <f t="shared" si="133"/>
        <v>10</v>
      </c>
    </row>
    <row r="1444" spans="1:9">
      <c r="B1444" s="99"/>
      <c r="C1444" s="38" t="s">
        <v>186</v>
      </c>
      <c r="D1444" s="111"/>
      <c r="F1444" s="125"/>
      <c r="G1444" s="53"/>
      <c r="H1444" s="53"/>
      <c r="I1444" s="58"/>
    </row>
    <row r="1445" spans="1:9">
      <c r="B1445" s="4" t="s">
        <v>9</v>
      </c>
      <c r="C1445" s="35" t="s">
        <v>27</v>
      </c>
      <c r="F1445" s="35">
        <v>4</v>
      </c>
      <c r="G1445" s="111">
        <v>2</v>
      </c>
      <c r="H1445" s="102">
        <f t="shared" si="132"/>
        <v>4</v>
      </c>
      <c r="I1445" s="100">
        <f t="shared" ref="I1445:I1447" si="134">+H1445*G1445*F1445</f>
        <v>32</v>
      </c>
    </row>
    <row r="1446" spans="1:9">
      <c r="B1446" s="4" t="s">
        <v>11</v>
      </c>
      <c r="C1446" s="35" t="s">
        <v>83</v>
      </c>
      <c r="F1446" s="35">
        <v>1</v>
      </c>
      <c r="G1446" s="111">
        <v>1</v>
      </c>
      <c r="H1446" s="102">
        <f t="shared" si="132"/>
        <v>2</v>
      </c>
      <c r="I1446" s="100">
        <f t="shared" si="134"/>
        <v>2</v>
      </c>
    </row>
    <row r="1447" spans="1:9">
      <c r="B1447" s="4" t="s">
        <v>13</v>
      </c>
      <c r="C1447" s="35" t="s">
        <v>28</v>
      </c>
      <c r="F1447" s="35">
        <v>1</v>
      </c>
      <c r="G1447" s="111">
        <v>1</v>
      </c>
      <c r="H1447" s="102">
        <f t="shared" si="132"/>
        <v>2</v>
      </c>
      <c r="I1447" s="100">
        <f t="shared" si="134"/>
        <v>2</v>
      </c>
    </row>
    <row r="1448" spans="1:9">
      <c r="B1448" s="4" t="s">
        <v>15</v>
      </c>
      <c r="C1448" s="35" t="s">
        <v>133</v>
      </c>
      <c r="F1448" s="35">
        <v>5</v>
      </c>
      <c r="G1448" s="111">
        <v>1</v>
      </c>
      <c r="H1448" s="111">
        <f t="shared" ref="H1448" si="135">+G1448*2</f>
        <v>2</v>
      </c>
      <c r="I1448" s="115">
        <f t="shared" ref="I1448" si="136">+H1448*G1448*F1448</f>
        <v>10</v>
      </c>
    </row>
    <row r="1449" spans="1:9">
      <c r="B1449" s="99"/>
      <c r="C1449" s="38" t="s">
        <v>187</v>
      </c>
      <c r="D1449" s="111"/>
      <c r="F1449" s="125"/>
      <c r="G1449" s="53"/>
      <c r="H1449" s="53"/>
      <c r="I1449" s="58"/>
    </row>
    <row r="1450" spans="1:9">
      <c r="B1450" s="4" t="s">
        <v>9</v>
      </c>
      <c r="C1450" s="35" t="s">
        <v>27</v>
      </c>
      <c r="F1450" s="35">
        <v>5</v>
      </c>
      <c r="G1450" s="111">
        <v>2</v>
      </c>
      <c r="H1450" s="102">
        <f t="shared" si="132"/>
        <v>4</v>
      </c>
      <c r="I1450" s="100">
        <f t="shared" ref="I1450:I1452" si="137">+H1450*G1450*F1450</f>
        <v>40</v>
      </c>
    </row>
    <row r="1451" spans="1:9">
      <c r="B1451" s="4" t="s">
        <v>11</v>
      </c>
      <c r="C1451" s="35" t="s">
        <v>28</v>
      </c>
      <c r="F1451" s="35">
        <v>2</v>
      </c>
      <c r="G1451" s="111">
        <v>1</v>
      </c>
      <c r="H1451" s="102">
        <f t="shared" si="132"/>
        <v>2</v>
      </c>
      <c r="I1451" s="100">
        <f t="shared" si="137"/>
        <v>4</v>
      </c>
    </row>
    <row r="1452" spans="1:9">
      <c r="B1452" s="4" t="s">
        <v>13</v>
      </c>
      <c r="C1452" s="35" t="s">
        <v>133</v>
      </c>
      <c r="F1452" s="35">
        <v>5</v>
      </c>
      <c r="G1452" s="111">
        <v>1</v>
      </c>
      <c r="H1452" s="111">
        <f t="shared" si="132"/>
        <v>2</v>
      </c>
      <c r="I1452" s="115">
        <f t="shared" si="137"/>
        <v>10</v>
      </c>
    </row>
    <row r="1453" spans="1:9">
      <c r="B1453" s="4"/>
      <c r="C1453" s="35"/>
      <c r="F1453" s="35"/>
      <c r="G1453" s="111"/>
      <c r="H1453" s="102"/>
      <c r="I1453" s="100"/>
    </row>
    <row r="1454" spans="1:9">
      <c r="B1454" s="99"/>
      <c r="C1454" s="38" t="s">
        <v>147</v>
      </c>
      <c r="D1454" s="55"/>
      <c r="E1454" s="55"/>
      <c r="F1454" s="55"/>
      <c r="H1454" s="55"/>
      <c r="I1454" s="54">
        <f>SUM(I1440:I1453)</f>
        <v>168</v>
      </c>
    </row>
    <row r="1455" spans="1:9">
      <c r="B1455" s="143"/>
      <c r="C1455" s="38"/>
      <c r="D1455" s="111"/>
      <c r="E1455" s="111"/>
      <c r="F1455" s="111"/>
      <c r="H1455" s="111"/>
      <c r="I1455" s="143"/>
    </row>
    <row r="1456" spans="1:9">
      <c r="A1456" s="218" t="s">
        <v>406</v>
      </c>
      <c r="B1456" s="143"/>
      <c r="C1456" s="38" t="s">
        <v>404</v>
      </c>
      <c r="D1456" s="111"/>
      <c r="E1456" s="111"/>
      <c r="F1456" s="111"/>
      <c r="H1456" s="111"/>
      <c r="I1456" s="111"/>
    </row>
    <row r="1457" spans="2:9" ht="30">
      <c r="B1457" s="143"/>
      <c r="C1457" s="38" t="s">
        <v>68</v>
      </c>
      <c r="D1457" s="111"/>
      <c r="F1457" s="143" t="s">
        <v>6</v>
      </c>
      <c r="G1457" s="53" t="s">
        <v>126</v>
      </c>
      <c r="H1457" s="53" t="s">
        <v>125</v>
      </c>
      <c r="I1457" s="58" t="s">
        <v>127</v>
      </c>
    </row>
    <row r="1458" spans="2:9">
      <c r="B1458" s="4" t="s">
        <v>9</v>
      </c>
      <c r="C1458" s="35" t="s">
        <v>27</v>
      </c>
      <c r="F1458" s="35">
        <v>6</v>
      </c>
      <c r="G1458" s="111">
        <v>2</v>
      </c>
      <c r="H1458" s="111">
        <f t="shared" ref="H1458:H1461" si="138">+G1458*2</f>
        <v>4</v>
      </c>
      <c r="I1458" s="115">
        <f t="shared" ref="I1458:I1461" si="139">+H1458*G1458*F1458</f>
        <v>48</v>
      </c>
    </row>
    <row r="1459" spans="2:9">
      <c r="B1459" s="4" t="s">
        <v>11</v>
      </c>
      <c r="C1459" s="35" t="s">
        <v>83</v>
      </c>
      <c r="F1459" s="35">
        <v>2</v>
      </c>
      <c r="G1459" s="111">
        <v>1</v>
      </c>
      <c r="H1459" s="111">
        <f t="shared" si="138"/>
        <v>2</v>
      </c>
      <c r="I1459" s="115">
        <f t="shared" si="139"/>
        <v>4</v>
      </c>
    </row>
    <row r="1460" spans="2:9">
      <c r="B1460" s="4" t="s">
        <v>13</v>
      </c>
      <c r="C1460" s="35" t="s">
        <v>28</v>
      </c>
      <c r="F1460" s="35">
        <v>3</v>
      </c>
      <c r="G1460" s="111">
        <v>1</v>
      </c>
      <c r="H1460" s="111">
        <f t="shared" si="138"/>
        <v>2</v>
      </c>
      <c r="I1460" s="115">
        <f t="shared" si="139"/>
        <v>6</v>
      </c>
    </row>
    <row r="1461" spans="2:9">
      <c r="B1461" s="4" t="s">
        <v>15</v>
      </c>
      <c r="C1461" s="35" t="s">
        <v>133</v>
      </c>
      <c r="F1461" s="35">
        <v>5</v>
      </c>
      <c r="G1461" s="111">
        <v>1</v>
      </c>
      <c r="H1461" s="111">
        <f t="shared" si="138"/>
        <v>2</v>
      </c>
      <c r="I1461" s="115">
        <f t="shared" si="139"/>
        <v>10</v>
      </c>
    </row>
    <row r="1462" spans="2:9">
      <c r="B1462" s="143"/>
      <c r="C1462" s="38" t="s">
        <v>186</v>
      </c>
      <c r="D1462" s="111"/>
      <c r="F1462" s="143"/>
      <c r="G1462" s="53"/>
      <c r="H1462" s="53"/>
      <c r="I1462" s="58"/>
    </row>
    <row r="1463" spans="2:9">
      <c r="B1463" s="4" t="s">
        <v>9</v>
      </c>
      <c r="C1463" s="35" t="s">
        <v>27</v>
      </c>
      <c r="F1463" s="35">
        <v>4</v>
      </c>
      <c r="G1463" s="111">
        <v>2</v>
      </c>
      <c r="H1463" s="111">
        <f t="shared" ref="H1463:H1466" si="140">+G1463*2</f>
        <v>4</v>
      </c>
      <c r="I1463" s="115">
        <f t="shared" ref="I1463:I1466" si="141">+H1463*G1463*F1463</f>
        <v>32</v>
      </c>
    </row>
    <row r="1464" spans="2:9">
      <c r="B1464" s="4" t="s">
        <v>11</v>
      </c>
      <c r="C1464" s="35" t="s">
        <v>83</v>
      </c>
      <c r="F1464" s="35">
        <v>1</v>
      </c>
      <c r="G1464" s="111">
        <v>1</v>
      </c>
      <c r="H1464" s="111">
        <f t="shared" si="140"/>
        <v>2</v>
      </c>
      <c r="I1464" s="115">
        <f t="shared" si="141"/>
        <v>2</v>
      </c>
    </row>
    <row r="1465" spans="2:9">
      <c r="B1465" s="4" t="s">
        <v>13</v>
      </c>
      <c r="C1465" s="35" t="s">
        <v>28</v>
      </c>
      <c r="F1465" s="35">
        <v>1</v>
      </c>
      <c r="G1465" s="111">
        <v>1</v>
      </c>
      <c r="H1465" s="111">
        <f t="shared" si="140"/>
        <v>2</v>
      </c>
      <c r="I1465" s="115">
        <f t="shared" si="141"/>
        <v>2</v>
      </c>
    </row>
    <row r="1466" spans="2:9">
      <c r="B1466" s="4"/>
      <c r="C1466" s="35" t="s">
        <v>133</v>
      </c>
      <c r="F1466" s="35">
        <v>5</v>
      </c>
      <c r="G1466" s="111">
        <v>1</v>
      </c>
      <c r="H1466" s="111">
        <f t="shared" si="140"/>
        <v>2</v>
      </c>
      <c r="I1466" s="115">
        <f t="shared" si="141"/>
        <v>10</v>
      </c>
    </row>
    <row r="1467" spans="2:9">
      <c r="B1467" s="143"/>
      <c r="C1467" s="38" t="s">
        <v>187</v>
      </c>
      <c r="D1467" s="111"/>
      <c r="F1467" s="143"/>
      <c r="G1467" s="53"/>
      <c r="H1467" s="53"/>
      <c r="I1467" s="58"/>
    </row>
    <row r="1468" spans="2:9">
      <c r="B1468" s="4" t="s">
        <v>9</v>
      </c>
      <c r="C1468" s="35" t="s">
        <v>27</v>
      </c>
      <c r="F1468" s="35">
        <v>5</v>
      </c>
      <c r="G1468" s="111">
        <v>2</v>
      </c>
      <c r="H1468" s="111">
        <f t="shared" ref="H1468:H1470" si="142">+G1468*2</f>
        <v>4</v>
      </c>
      <c r="I1468" s="115">
        <f t="shared" ref="I1468:I1470" si="143">+H1468*G1468*F1468</f>
        <v>40</v>
      </c>
    </row>
    <row r="1469" spans="2:9">
      <c r="B1469" s="4" t="s">
        <v>11</v>
      </c>
      <c r="C1469" s="35" t="s">
        <v>28</v>
      </c>
      <c r="F1469" s="35">
        <v>2</v>
      </c>
      <c r="G1469" s="111">
        <v>1</v>
      </c>
      <c r="H1469" s="111">
        <f t="shared" si="142"/>
        <v>2</v>
      </c>
      <c r="I1469" s="115">
        <f t="shared" si="143"/>
        <v>4</v>
      </c>
    </row>
    <row r="1470" spans="2:9">
      <c r="B1470" s="4" t="s">
        <v>13</v>
      </c>
      <c r="C1470" s="35" t="s">
        <v>133</v>
      </c>
      <c r="F1470" s="35">
        <v>5</v>
      </c>
      <c r="G1470" s="111">
        <v>1</v>
      </c>
      <c r="H1470" s="111">
        <f t="shared" si="142"/>
        <v>2</v>
      </c>
      <c r="I1470" s="115">
        <f t="shared" si="143"/>
        <v>10</v>
      </c>
    </row>
    <row r="1471" spans="2:9">
      <c r="B1471" s="4"/>
      <c r="C1471" s="35"/>
      <c r="F1471" s="35"/>
      <c r="G1471" s="111"/>
      <c r="H1471" s="111"/>
      <c r="I1471" s="115"/>
    </row>
    <row r="1472" spans="2:9">
      <c r="B1472" s="143"/>
      <c r="C1472" s="38"/>
      <c r="D1472" s="111"/>
      <c r="E1472" s="111"/>
      <c r="F1472" s="143">
        <f>SUM(F1458:F1471)</f>
        <v>39</v>
      </c>
      <c r="G1472" s="142">
        <f>SUM(G1458:G1471)</f>
        <v>14</v>
      </c>
      <c r="H1472" s="111"/>
      <c r="I1472" s="111"/>
    </row>
    <row r="1473" spans="1:9">
      <c r="B1473" s="143"/>
      <c r="C1473" s="38" t="s">
        <v>405</v>
      </c>
      <c r="D1473" s="111"/>
      <c r="E1473" s="111"/>
      <c r="F1473" s="111"/>
      <c r="H1473" s="111"/>
      <c r="I1473" s="143">
        <f>SUM(I1458:I1471)</f>
        <v>168</v>
      </c>
    </row>
    <row r="1474" spans="1:9">
      <c r="B1474" s="143"/>
      <c r="C1474" s="38"/>
      <c r="D1474" s="111"/>
      <c r="E1474" s="111"/>
      <c r="F1474" s="111"/>
      <c r="H1474" s="111"/>
      <c r="I1474" s="143"/>
    </row>
    <row r="1475" spans="1:9">
      <c r="A1475" s="218" t="s">
        <v>407</v>
      </c>
      <c r="B1475" s="119"/>
      <c r="C1475" s="90" t="s">
        <v>189</v>
      </c>
      <c r="D1475" s="60"/>
      <c r="E1475" s="60"/>
      <c r="F1475" s="102"/>
      <c r="G1475" s="128"/>
      <c r="H1475" s="111"/>
      <c r="I1475" s="143"/>
    </row>
    <row r="1476" spans="1:9">
      <c r="B1476" s="102"/>
      <c r="C1476" s="99" t="s">
        <v>91</v>
      </c>
      <c r="D1476" s="99" t="s">
        <v>6</v>
      </c>
      <c r="E1476" s="98" t="s">
        <v>7</v>
      </c>
      <c r="F1476" s="98" t="s">
        <v>8</v>
      </c>
      <c r="G1476" s="125" t="s">
        <v>188</v>
      </c>
      <c r="H1476" s="147" t="s">
        <v>289</v>
      </c>
      <c r="I1476" s="143"/>
    </row>
    <row r="1477" spans="1:9">
      <c r="B1477" s="4" t="s">
        <v>9</v>
      </c>
      <c r="C1477" s="115" t="s">
        <v>255</v>
      </c>
      <c r="D1477" s="115">
        <v>2</v>
      </c>
      <c r="E1477" s="115">
        <v>2.4</v>
      </c>
      <c r="F1477" s="115">
        <v>2.7</v>
      </c>
      <c r="G1477" s="115">
        <f>+F1477*E1477*D1477</f>
        <v>12.96</v>
      </c>
      <c r="H1477" s="111">
        <f>+D1477*(E1477*2)+(F1477*2)</f>
        <v>15</v>
      </c>
      <c r="I1477" s="143"/>
    </row>
    <row r="1478" spans="1:9">
      <c r="B1478" s="4" t="s">
        <v>11</v>
      </c>
      <c r="C1478" s="115" t="s">
        <v>79</v>
      </c>
      <c r="D1478" s="115">
        <v>4</v>
      </c>
      <c r="E1478" s="115">
        <v>1.5</v>
      </c>
      <c r="F1478" s="115">
        <v>1.8</v>
      </c>
      <c r="G1478" s="115">
        <f t="shared" ref="G1478:G1488" si="144">+F1478*E1478*D1478</f>
        <v>10.8</v>
      </c>
      <c r="H1478" s="111">
        <f t="shared" ref="H1478:H1480" si="145">+D1478*(E1478*2)+(F1478*2)</f>
        <v>15.6</v>
      </c>
      <c r="I1478" s="143"/>
    </row>
    <row r="1479" spans="1:9">
      <c r="B1479" s="4" t="s">
        <v>13</v>
      </c>
      <c r="C1479" s="115" t="s">
        <v>80</v>
      </c>
      <c r="D1479" s="115">
        <v>2</v>
      </c>
      <c r="E1479" s="115">
        <v>1.2</v>
      </c>
      <c r="F1479" s="115">
        <v>1.8</v>
      </c>
      <c r="G1479" s="115">
        <f t="shared" si="144"/>
        <v>4.32</v>
      </c>
      <c r="H1479" s="111">
        <f t="shared" si="145"/>
        <v>8.4</v>
      </c>
      <c r="I1479" s="143"/>
    </row>
    <row r="1480" spans="1:9">
      <c r="B1480" s="4" t="s">
        <v>15</v>
      </c>
      <c r="C1480" s="115" t="s">
        <v>81</v>
      </c>
      <c r="D1480" s="115">
        <v>9</v>
      </c>
      <c r="E1480" s="115">
        <v>1</v>
      </c>
      <c r="F1480" s="115">
        <v>1.8</v>
      </c>
      <c r="G1480" s="115">
        <f t="shared" si="144"/>
        <v>16.2</v>
      </c>
      <c r="H1480" s="111">
        <f t="shared" si="145"/>
        <v>21.6</v>
      </c>
      <c r="I1480" s="143"/>
    </row>
    <row r="1481" spans="1:9">
      <c r="B1481" s="4"/>
      <c r="C1481" s="136" t="s">
        <v>92</v>
      </c>
      <c r="D1481" s="37"/>
      <c r="E1481" s="37"/>
      <c r="F1481" s="115"/>
      <c r="H1481" s="111"/>
      <c r="I1481" s="143"/>
    </row>
    <row r="1482" spans="1:9">
      <c r="B1482" s="4" t="s">
        <v>9</v>
      </c>
      <c r="C1482" s="37" t="s">
        <v>175</v>
      </c>
      <c r="D1482" s="115">
        <v>2</v>
      </c>
      <c r="E1482" s="115">
        <v>2.6</v>
      </c>
      <c r="F1482" s="115">
        <v>2.7</v>
      </c>
      <c r="G1482" s="115">
        <f t="shared" ref="G1482" si="146">+F1482*E1482*D1482</f>
        <v>14.040000000000001</v>
      </c>
      <c r="H1482" s="111">
        <f t="shared" ref="H1482:H1485" si="147">+D1482*(E1482*2)+(F1482*2)</f>
        <v>15.8</v>
      </c>
      <c r="I1482" s="143"/>
    </row>
    <row r="1483" spans="1:9">
      <c r="B1483" s="4" t="s">
        <v>11</v>
      </c>
      <c r="C1483" s="115" t="s">
        <v>79</v>
      </c>
      <c r="D1483" s="115">
        <v>4</v>
      </c>
      <c r="E1483" s="115">
        <v>1.5</v>
      </c>
      <c r="F1483" s="115">
        <v>1.8</v>
      </c>
      <c r="G1483" s="115">
        <f t="shared" si="144"/>
        <v>10.8</v>
      </c>
      <c r="H1483" s="111">
        <f t="shared" si="147"/>
        <v>15.6</v>
      </c>
      <c r="I1483" s="143"/>
    </row>
    <row r="1484" spans="1:9">
      <c r="B1484" s="4" t="s">
        <v>13</v>
      </c>
      <c r="C1484" s="115" t="s">
        <v>80</v>
      </c>
      <c r="D1484" s="115">
        <v>2</v>
      </c>
      <c r="E1484" s="115">
        <v>1.2</v>
      </c>
      <c r="F1484" s="115">
        <v>1.8</v>
      </c>
      <c r="G1484" s="115">
        <f t="shared" si="144"/>
        <v>4.32</v>
      </c>
      <c r="H1484" s="111">
        <f t="shared" si="147"/>
        <v>8.4</v>
      </c>
      <c r="I1484" s="143"/>
    </row>
    <row r="1485" spans="1:9">
      <c r="B1485" s="4" t="s">
        <v>15</v>
      </c>
      <c r="C1485" s="115" t="s">
        <v>81</v>
      </c>
      <c r="D1485" s="115">
        <v>7</v>
      </c>
      <c r="E1485" s="115">
        <v>1</v>
      </c>
      <c r="F1485" s="115">
        <v>1.8</v>
      </c>
      <c r="G1485" s="115">
        <f t="shared" si="144"/>
        <v>12.6</v>
      </c>
      <c r="H1485" s="111">
        <f t="shared" si="147"/>
        <v>17.600000000000001</v>
      </c>
      <c r="I1485" s="143"/>
    </row>
    <row r="1486" spans="1:9">
      <c r="B1486" s="4"/>
      <c r="C1486" s="136" t="s">
        <v>185</v>
      </c>
      <c r="D1486" s="37"/>
      <c r="E1486" s="115"/>
      <c r="F1486" s="128"/>
      <c r="H1486" s="111"/>
      <c r="I1486" s="143"/>
    </row>
    <row r="1487" spans="1:9">
      <c r="B1487" s="4" t="s">
        <v>9</v>
      </c>
      <c r="C1487" s="115" t="s">
        <v>79</v>
      </c>
      <c r="D1487" s="115">
        <v>3</v>
      </c>
      <c r="E1487" s="115">
        <v>1.5</v>
      </c>
      <c r="F1487" s="115">
        <v>1.8</v>
      </c>
      <c r="G1487" s="115">
        <f t="shared" si="144"/>
        <v>8.1000000000000014</v>
      </c>
      <c r="H1487" s="111">
        <f t="shared" ref="H1487:H1488" si="148">+D1487*(E1487*2)+(F1487*2)</f>
        <v>12.6</v>
      </c>
      <c r="I1487" s="143"/>
    </row>
    <row r="1488" spans="1:9">
      <c r="B1488" s="4" t="s">
        <v>11</v>
      </c>
      <c r="C1488" s="115" t="s">
        <v>80</v>
      </c>
      <c r="D1488" s="115">
        <v>3</v>
      </c>
      <c r="E1488" s="115">
        <v>1.2</v>
      </c>
      <c r="F1488" s="115">
        <v>1.8</v>
      </c>
      <c r="G1488" s="115">
        <f t="shared" si="144"/>
        <v>6.48</v>
      </c>
      <c r="H1488" s="111">
        <f t="shared" si="148"/>
        <v>10.799999999999999</v>
      </c>
      <c r="I1488" s="143"/>
    </row>
    <row r="1489" spans="1:9">
      <c r="B1489" s="4"/>
      <c r="C1489" s="37"/>
      <c r="D1489" s="37"/>
      <c r="E1489" s="37"/>
      <c r="G1489" s="37"/>
      <c r="H1489" s="111"/>
      <c r="I1489" s="143"/>
    </row>
    <row r="1490" spans="1:9">
      <c r="B1490" s="4"/>
      <c r="C1490" s="88" t="s">
        <v>551</v>
      </c>
      <c r="D1490" s="37"/>
      <c r="E1490" s="37"/>
      <c r="F1490" s="115"/>
      <c r="G1490" s="137">
        <f>SUM(G1477:G1489)</f>
        <v>100.61999999999999</v>
      </c>
      <c r="H1490" s="170">
        <f>SUM(H1477:H1488)</f>
        <v>141.4</v>
      </c>
      <c r="I1490" s="143"/>
    </row>
    <row r="1491" spans="1:9">
      <c r="B1491" s="4"/>
      <c r="C1491" s="164" t="s">
        <v>214</v>
      </c>
      <c r="D1491" s="37"/>
      <c r="E1491" s="37"/>
      <c r="F1491" s="115"/>
      <c r="G1491" s="136"/>
      <c r="H1491" s="111"/>
      <c r="I1491" s="143"/>
    </row>
    <row r="1492" spans="1:9">
      <c r="B1492" s="4"/>
      <c r="C1492" s="164" t="s">
        <v>257</v>
      </c>
      <c r="D1492" s="37"/>
      <c r="E1492" s="37"/>
      <c r="F1492" s="115"/>
      <c r="G1492" s="136">
        <f>G1490*15</f>
        <v>1509.3</v>
      </c>
      <c r="H1492" s="111"/>
      <c r="I1492" s="143"/>
    </row>
    <row r="1493" spans="1:9">
      <c r="B1493" s="4"/>
      <c r="C1493" s="164"/>
      <c r="D1493" s="37"/>
      <c r="E1493" s="37"/>
      <c r="F1493" s="197"/>
      <c r="G1493" s="136"/>
      <c r="H1493" s="111"/>
      <c r="I1493" s="195"/>
    </row>
    <row r="1494" spans="1:9">
      <c r="B1494" s="4"/>
      <c r="C1494" s="164"/>
      <c r="D1494" s="37"/>
      <c r="E1494" s="37"/>
      <c r="F1494" s="197"/>
      <c r="G1494" s="136"/>
      <c r="H1494" s="111"/>
      <c r="I1494" s="195"/>
    </row>
    <row r="1495" spans="1:9">
      <c r="B1495" s="4"/>
      <c r="C1495" s="164"/>
      <c r="D1495" s="37"/>
      <c r="E1495" s="37"/>
      <c r="F1495" s="197"/>
      <c r="G1495" s="136"/>
      <c r="H1495" s="111"/>
      <c r="I1495" s="195"/>
    </row>
    <row r="1496" spans="1:9">
      <c r="B1496" s="4"/>
      <c r="C1496" s="164"/>
      <c r="D1496" s="37"/>
      <c r="E1496" s="37"/>
      <c r="F1496" s="197"/>
      <c r="G1496" s="136"/>
      <c r="H1496" s="111"/>
      <c r="I1496" s="195"/>
    </row>
    <row r="1497" spans="1:9">
      <c r="B1497" s="4"/>
      <c r="C1497" s="164"/>
      <c r="D1497" s="37"/>
      <c r="E1497" s="37"/>
      <c r="F1497" s="115"/>
      <c r="G1497" s="136"/>
      <c r="H1497" s="111"/>
      <c r="I1497" s="170"/>
    </row>
    <row r="1498" spans="1:9">
      <c r="A1498" s="218" t="s">
        <v>410</v>
      </c>
      <c r="B1498" s="142"/>
      <c r="C1498" s="90" t="s">
        <v>408</v>
      </c>
      <c r="D1498" s="60"/>
      <c r="E1498" s="60"/>
      <c r="F1498" s="111"/>
      <c r="G1498" s="147"/>
      <c r="H1498" s="111"/>
      <c r="I1498" s="143"/>
    </row>
    <row r="1499" spans="1:9">
      <c r="B1499" s="111"/>
      <c r="C1499" s="143" t="s">
        <v>91</v>
      </c>
      <c r="D1499" s="143" t="s">
        <v>6</v>
      </c>
      <c r="E1499" s="142" t="s">
        <v>7</v>
      </c>
      <c r="F1499" s="142" t="s">
        <v>8</v>
      </c>
      <c r="G1499" s="143" t="s">
        <v>188</v>
      </c>
      <c r="H1499" s="111"/>
      <c r="I1499" s="143"/>
    </row>
    <row r="1500" spans="1:9">
      <c r="B1500" s="4" t="s">
        <v>9</v>
      </c>
      <c r="C1500" s="115" t="s">
        <v>255</v>
      </c>
      <c r="D1500" s="115">
        <v>2</v>
      </c>
      <c r="E1500" s="115">
        <v>2.4</v>
      </c>
      <c r="F1500" s="115">
        <v>2.7</v>
      </c>
      <c r="G1500" s="115">
        <f>+F1500*E1500*D1500</f>
        <v>12.96</v>
      </c>
      <c r="H1500" s="111"/>
      <c r="I1500" s="143"/>
    </row>
    <row r="1501" spans="1:9">
      <c r="B1501" s="4" t="s">
        <v>11</v>
      </c>
      <c r="C1501" s="35" t="s">
        <v>27</v>
      </c>
      <c r="D1501" s="35">
        <v>6</v>
      </c>
      <c r="E1501" s="115">
        <v>1.2</v>
      </c>
      <c r="F1501" s="115">
        <v>0.6</v>
      </c>
      <c r="G1501" s="115">
        <f t="shared" ref="G1501:G1506" si="149">+F1501*E1501*D1501</f>
        <v>4.32</v>
      </c>
      <c r="H1501" s="111"/>
      <c r="I1501" s="143"/>
    </row>
    <row r="1502" spans="1:9">
      <c r="B1502" s="4" t="s">
        <v>13</v>
      </c>
      <c r="C1502" s="35" t="s">
        <v>83</v>
      </c>
      <c r="D1502" s="35">
        <v>2</v>
      </c>
      <c r="E1502" s="115">
        <v>1</v>
      </c>
      <c r="F1502" s="115">
        <v>0.6</v>
      </c>
      <c r="G1502" s="115">
        <f t="shared" si="149"/>
        <v>1.2</v>
      </c>
      <c r="H1502" s="111"/>
      <c r="I1502" s="143"/>
    </row>
    <row r="1503" spans="1:9">
      <c r="B1503" s="4" t="s">
        <v>15</v>
      </c>
      <c r="C1503" s="35" t="s">
        <v>28</v>
      </c>
      <c r="D1503" s="35">
        <v>3</v>
      </c>
      <c r="E1503" s="115">
        <v>0.9</v>
      </c>
      <c r="F1503" s="115">
        <v>0.6</v>
      </c>
      <c r="G1503" s="115">
        <f t="shared" si="149"/>
        <v>1.62</v>
      </c>
      <c r="H1503" s="111"/>
      <c r="I1503" s="143"/>
    </row>
    <row r="1504" spans="1:9">
      <c r="B1504" s="4" t="s">
        <v>17</v>
      </c>
      <c r="C1504" s="115" t="s">
        <v>79</v>
      </c>
      <c r="D1504" s="115">
        <v>4</v>
      </c>
      <c r="E1504" s="115">
        <v>1.5</v>
      </c>
      <c r="F1504" s="115">
        <v>1.8</v>
      </c>
      <c r="G1504" s="115">
        <f t="shared" si="149"/>
        <v>10.8</v>
      </c>
      <c r="H1504" s="111"/>
      <c r="I1504" s="143"/>
    </row>
    <row r="1505" spans="2:9">
      <c r="B1505" s="4" t="s">
        <v>18</v>
      </c>
      <c r="C1505" s="115" t="s">
        <v>80</v>
      </c>
      <c r="D1505" s="115">
        <v>2</v>
      </c>
      <c r="E1505" s="115">
        <v>1.2</v>
      </c>
      <c r="F1505" s="115">
        <v>1.8</v>
      </c>
      <c r="G1505" s="115">
        <f t="shared" si="149"/>
        <v>4.32</v>
      </c>
      <c r="H1505" s="111"/>
      <c r="I1505" s="143"/>
    </row>
    <row r="1506" spans="2:9">
      <c r="B1506" s="4" t="s">
        <v>19</v>
      </c>
      <c r="C1506" s="115" t="s">
        <v>81</v>
      </c>
      <c r="D1506" s="115">
        <v>9</v>
      </c>
      <c r="E1506" s="115">
        <v>1</v>
      </c>
      <c r="F1506" s="115">
        <v>1.8</v>
      </c>
      <c r="G1506" s="115">
        <f t="shared" si="149"/>
        <v>16.2</v>
      </c>
      <c r="H1506" s="111"/>
      <c r="I1506" s="143"/>
    </row>
    <row r="1507" spans="2:9">
      <c r="B1507" s="4" t="s">
        <v>20</v>
      </c>
      <c r="C1507" s="115" t="s">
        <v>89</v>
      </c>
      <c r="D1507" s="115">
        <v>5</v>
      </c>
      <c r="E1507" s="115">
        <v>0.6</v>
      </c>
      <c r="F1507" s="115">
        <v>1.5</v>
      </c>
      <c r="G1507" s="115">
        <f t="shared" ref="G1507" si="150">+F1507*E1507*D1507</f>
        <v>4.5</v>
      </c>
      <c r="H1507" s="111"/>
      <c r="I1507" s="143"/>
    </row>
    <row r="1508" spans="2:9">
      <c r="B1508" s="4"/>
      <c r="C1508" s="136" t="s">
        <v>92</v>
      </c>
      <c r="D1508" s="37"/>
      <c r="E1508" s="37"/>
      <c r="F1508" s="115"/>
      <c r="H1508" s="111"/>
      <c r="I1508" s="143"/>
    </row>
    <row r="1509" spans="2:9">
      <c r="B1509" s="4" t="s">
        <v>9</v>
      </c>
      <c r="C1509" s="37" t="s">
        <v>175</v>
      </c>
      <c r="D1509" s="115">
        <v>2</v>
      </c>
      <c r="E1509" s="115">
        <v>2.6</v>
      </c>
      <c r="F1509" s="115">
        <v>2.7</v>
      </c>
      <c r="G1509" s="115">
        <f t="shared" ref="G1509:G1516" si="151">+F1509*E1509*D1509</f>
        <v>14.040000000000001</v>
      </c>
      <c r="H1509" s="111"/>
      <c r="I1509" s="143"/>
    </row>
    <row r="1510" spans="2:9">
      <c r="B1510" s="4" t="s">
        <v>11</v>
      </c>
      <c r="C1510" s="35" t="s">
        <v>27</v>
      </c>
      <c r="D1510" s="35">
        <v>4</v>
      </c>
      <c r="E1510" s="115">
        <v>1.2</v>
      </c>
      <c r="F1510" s="115">
        <v>0.6</v>
      </c>
      <c r="G1510" s="115">
        <f t="shared" si="151"/>
        <v>2.88</v>
      </c>
      <c r="H1510" s="111"/>
      <c r="I1510" s="143"/>
    </row>
    <row r="1511" spans="2:9">
      <c r="B1511" s="4" t="s">
        <v>13</v>
      </c>
      <c r="C1511" s="35" t="s">
        <v>83</v>
      </c>
      <c r="D1511" s="35">
        <v>1</v>
      </c>
      <c r="E1511" s="115">
        <v>1</v>
      </c>
      <c r="F1511" s="115">
        <v>0.6</v>
      </c>
      <c r="G1511" s="115">
        <f t="shared" si="151"/>
        <v>0.6</v>
      </c>
      <c r="H1511" s="111"/>
      <c r="I1511" s="143"/>
    </row>
    <row r="1512" spans="2:9">
      <c r="B1512" s="4" t="s">
        <v>15</v>
      </c>
      <c r="C1512" s="35" t="s">
        <v>28</v>
      </c>
      <c r="D1512" s="35">
        <v>1</v>
      </c>
      <c r="E1512" s="115">
        <v>0.9</v>
      </c>
      <c r="F1512" s="115">
        <v>0.6</v>
      </c>
      <c r="G1512" s="115">
        <f t="shared" si="151"/>
        <v>0.54</v>
      </c>
      <c r="H1512" s="111"/>
      <c r="I1512" s="143"/>
    </row>
    <row r="1513" spans="2:9">
      <c r="B1513" s="4" t="s">
        <v>16</v>
      </c>
      <c r="C1513" s="115" t="s">
        <v>79</v>
      </c>
      <c r="D1513" s="115">
        <v>6</v>
      </c>
      <c r="E1513" s="115">
        <v>1.5</v>
      </c>
      <c r="F1513" s="115">
        <v>1.8</v>
      </c>
      <c r="G1513" s="115">
        <f t="shared" si="151"/>
        <v>16.200000000000003</v>
      </c>
      <c r="H1513" s="111"/>
      <c r="I1513" s="143"/>
    </row>
    <row r="1514" spans="2:9">
      <c r="B1514" s="4" t="s">
        <v>17</v>
      </c>
      <c r="C1514" s="115" t="s">
        <v>80</v>
      </c>
      <c r="D1514" s="115">
        <v>2</v>
      </c>
      <c r="E1514" s="115">
        <v>1.2</v>
      </c>
      <c r="F1514" s="115">
        <v>1.8</v>
      </c>
      <c r="G1514" s="115">
        <f t="shared" si="151"/>
        <v>4.32</v>
      </c>
      <c r="H1514" s="111"/>
      <c r="I1514" s="143"/>
    </row>
    <row r="1515" spans="2:9">
      <c r="B1515" s="4" t="s">
        <v>18</v>
      </c>
      <c r="C1515" s="115" t="s">
        <v>81</v>
      </c>
      <c r="D1515" s="115">
        <v>10</v>
      </c>
      <c r="E1515" s="115">
        <v>1</v>
      </c>
      <c r="F1515" s="115">
        <v>1.8</v>
      </c>
      <c r="G1515" s="115">
        <f t="shared" si="151"/>
        <v>18</v>
      </c>
      <c r="H1515" s="111"/>
      <c r="I1515" s="143"/>
    </row>
    <row r="1516" spans="2:9">
      <c r="B1516" s="4" t="s">
        <v>19</v>
      </c>
      <c r="C1516" s="115" t="s">
        <v>89</v>
      </c>
      <c r="D1516" s="115">
        <v>4</v>
      </c>
      <c r="E1516" s="115">
        <v>0.6</v>
      </c>
      <c r="F1516" s="115">
        <v>1.5</v>
      </c>
      <c r="G1516" s="115">
        <f t="shared" si="151"/>
        <v>3.5999999999999996</v>
      </c>
      <c r="H1516" s="111"/>
      <c r="I1516" s="143"/>
    </row>
    <row r="1517" spans="2:9">
      <c r="B1517" s="4"/>
      <c r="C1517" s="136" t="s">
        <v>185</v>
      </c>
      <c r="D1517" s="37"/>
      <c r="E1517" s="115"/>
      <c r="F1517" s="147"/>
      <c r="H1517" s="111"/>
      <c r="I1517" s="143"/>
    </row>
    <row r="1518" spans="2:9">
      <c r="B1518" s="4" t="s">
        <v>9</v>
      </c>
      <c r="C1518" s="35" t="s">
        <v>27</v>
      </c>
      <c r="D1518" s="35">
        <v>5</v>
      </c>
      <c r="E1518" s="115">
        <v>1.2</v>
      </c>
      <c r="F1518" s="147">
        <v>0.6</v>
      </c>
      <c r="G1518" s="115">
        <f t="shared" ref="G1518:G1519" si="152">+F1518*E1518*D1518</f>
        <v>3.5999999999999996</v>
      </c>
      <c r="H1518" s="111"/>
      <c r="I1518" s="143"/>
    </row>
    <row r="1519" spans="2:9">
      <c r="B1519" s="4" t="s">
        <v>11</v>
      </c>
      <c r="C1519" s="35" t="s">
        <v>28</v>
      </c>
      <c r="D1519" s="35">
        <v>2</v>
      </c>
      <c r="E1519" s="115">
        <v>0.9</v>
      </c>
      <c r="F1519" s="147">
        <v>0.6</v>
      </c>
      <c r="G1519" s="115">
        <f t="shared" si="152"/>
        <v>1.08</v>
      </c>
      <c r="H1519" s="111"/>
      <c r="I1519" s="143"/>
    </row>
    <row r="1520" spans="2:9">
      <c r="B1520" s="4" t="s">
        <v>13</v>
      </c>
      <c r="C1520" s="115" t="s">
        <v>79</v>
      </c>
      <c r="D1520" s="115">
        <v>3</v>
      </c>
      <c r="E1520" s="115">
        <v>1.5</v>
      </c>
      <c r="F1520" s="115">
        <v>1.8</v>
      </c>
      <c r="G1520" s="115">
        <f t="shared" ref="G1520:G1523" si="153">+F1520*E1520*D1520</f>
        <v>8.1000000000000014</v>
      </c>
      <c r="H1520" s="111"/>
      <c r="I1520" s="143"/>
    </row>
    <row r="1521" spans="1:9">
      <c r="B1521" s="4" t="s">
        <v>15</v>
      </c>
      <c r="C1521" s="115" t="s">
        <v>80</v>
      </c>
      <c r="D1521" s="115">
        <v>3</v>
      </c>
      <c r="E1521" s="115">
        <v>1.2</v>
      </c>
      <c r="F1521" s="115">
        <v>1.8</v>
      </c>
      <c r="G1521" s="115">
        <f t="shared" si="153"/>
        <v>6.48</v>
      </c>
      <c r="H1521" s="111"/>
      <c r="I1521" s="143"/>
    </row>
    <row r="1522" spans="1:9">
      <c r="B1522" s="4" t="s">
        <v>16</v>
      </c>
      <c r="C1522" s="115" t="s">
        <v>82</v>
      </c>
      <c r="D1522" s="115">
        <v>4</v>
      </c>
      <c r="E1522" s="115">
        <v>0.9</v>
      </c>
      <c r="F1522" s="115">
        <v>1.8</v>
      </c>
      <c r="G1522" s="115">
        <f t="shared" si="153"/>
        <v>6.48</v>
      </c>
      <c r="H1522" s="111"/>
      <c r="I1522" s="143"/>
    </row>
    <row r="1523" spans="1:9">
      <c r="B1523" s="4" t="s">
        <v>17</v>
      </c>
      <c r="C1523" s="115" t="s">
        <v>89</v>
      </c>
      <c r="D1523" s="115">
        <v>5</v>
      </c>
      <c r="E1523" s="115">
        <v>0.6</v>
      </c>
      <c r="F1523" s="115">
        <v>1.5</v>
      </c>
      <c r="G1523" s="115">
        <f t="shared" si="153"/>
        <v>4.5</v>
      </c>
      <c r="H1523" s="111"/>
      <c r="I1523" s="143"/>
    </row>
    <row r="1524" spans="1:9">
      <c r="B1524" s="4"/>
      <c r="C1524" s="37" t="s">
        <v>588</v>
      </c>
      <c r="D1524" s="37"/>
      <c r="E1524" s="37"/>
      <c r="G1524" s="182">
        <f>I1358</f>
        <v>56.70000000000001</v>
      </c>
      <c r="H1524" s="111"/>
      <c r="I1524" s="143"/>
    </row>
    <row r="1525" spans="1:9">
      <c r="B1525" s="4"/>
      <c r="C1525" s="25" t="s">
        <v>409</v>
      </c>
      <c r="D1525" s="37"/>
      <c r="E1525" s="37"/>
      <c r="F1525" s="115"/>
      <c r="G1525" s="137">
        <f>SUM(G1500:G1524)</f>
        <v>203.04</v>
      </c>
      <c r="H1525" s="111"/>
      <c r="I1525" s="143"/>
    </row>
    <row r="1526" spans="1:9">
      <c r="B1526" s="4"/>
      <c r="C1526" s="66"/>
      <c r="D1526" s="37"/>
      <c r="E1526" s="37"/>
      <c r="F1526" s="115"/>
      <c r="G1526" s="136"/>
      <c r="H1526" s="111"/>
      <c r="I1526" s="143"/>
    </row>
    <row r="1527" spans="1:9">
      <c r="A1527" s="218">
        <v>1217700000</v>
      </c>
      <c r="B1527" s="4"/>
      <c r="C1527" s="66" t="s">
        <v>589</v>
      </c>
      <c r="D1527" s="37"/>
      <c r="E1527" s="37"/>
      <c r="F1527" s="115"/>
      <c r="G1527" s="136"/>
      <c r="H1527" s="111"/>
      <c r="I1527" s="143"/>
    </row>
    <row r="1528" spans="1:9">
      <c r="B1528" s="143"/>
      <c r="C1528" s="136" t="s">
        <v>185</v>
      </c>
      <c r="D1528" s="143" t="s">
        <v>6</v>
      </c>
      <c r="E1528" s="142" t="s">
        <v>7</v>
      </c>
      <c r="F1528" s="142" t="s">
        <v>8</v>
      </c>
      <c r="G1528" s="143" t="s">
        <v>188</v>
      </c>
      <c r="H1528" s="111"/>
      <c r="I1528" s="143"/>
    </row>
    <row r="1529" spans="1:9">
      <c r="B1529" s="13" t="s">
        <v>9</v>
      </c>
      <c r="C1529" s="147" t="s">
        <v>234</v>
      </c>
      <c r="D1529" s="147">
        <v>1</v>
      </c>
      <c r="E1529" s="147">
        <v>6</v>
      </c>
      <c r="F1529" s="147">
        <v>7.56</v>
      </c>
      <c r="G1529" s="115">
        <f>+F1529*E1529*D1529</f>
        <v>45.36</v>
      </c>
      <c r="I1529" s="143"/>
    </row>
    <row r="1530" spans="1:9">
      <c r="B1530" s="13" t="s">
        <v>11</v>
      </c>
      <c r="C1530" s="147" t="s">
        <v>268</v>
      </c>
      <c r="D1530" s="147">
        <v>1</v>
      </c>
      <c r="E1530" s="147">
        <v>4.5</v>
      </c>
      <c r="F1530" s="147">
        <v>4.5</v>
      </c>
      <c r="G1530" s="115">
        <f t="shared" ref="G1530:G1535" si="154">+F1530*E1530*D1530</f>
        <v>20.25</v>
      </c>
      <c r="I1530" s="143"/>
    </row>
    <row r="1531" spans="1:9">
      <c r="B1531" s="13" t="s">
        <v>13</v>
      </c>
      <c r="C1531" s="147" t="s">
        <v>193</v>
      </c>
      <c r="D1531" s="147">
        <v>1</v>
      </c>
      <c r="E1531" s="147">
        <v>1.5</v>
      </c>
      <c r="F1531" s="147">
        <v>4.5</v>
      </c>
      <c r="G1531" s="115">
        <f t="shared" si="154"/>
        <v>6.75</v>
      </c>
      <c r="I1531" s="143"/>
    </row>
    <row r="1532" spans="1:9">
      <c r="B1532" s="13" t="s">
        <v>15</v>
      </c>
      <c r="C1532" s="147" t="s">
        <v>262</v>
      </c>
      <c r="D1532" s="147">
        <v>1</v>
      </c>
      <c r="E1532" s="147">
        <v>1.5</v>
      </c>
      <c r="F1532" s="147">
        <v>3.76</v>
      </c>
      <c r="G1532" s="115">
        <f t="shared" si="154"/>
        <v>5.64</v>
      </c>
      <c r="I1532" s="143"/>
    </row>
    <row r="1533" spans="1:9">
      <c r="B1533" s="13" t="s">
        <v>16</v>
      </c>
      <c r="C1533" s="147"/>
      <c r="D1533" s="147">
        <v>1</v>
      </c>
      <c r="E1533" s="147">
        <v>1.5</v>
      </c>
      <c r="F1533" s="147">
        <v>1.2</v>
      </c>
      <c r="G1533" s="115">
        <f t="shared" si="154"/>
        <v>1.7999999999999998</v>
      </c>
      <c r="I1533" s="143"/>
    </row>
    <row r="1534" spans="1:9">
      <c r="B1534" s="13" t="s">
        <v>17</v>
      </c>
      <c r="C1534" s="147" t="s">
        <v>269</v>
      </c>
      <c r="D1534" s="147">
        <v>1</v>
      </c>
      <c r="E1534" s="147">
        <v>9.23</v>
      </c>
      <c r="F1534" s="147">
        <v>3.665</v>
      </c>
      <c r="G1534" s="10">
        <f t="shared" si="154"/>
        <v>33.827950000000001</v>
      </c>
      <c r="I1534" s="143"/>
    </row>
    <row r="1535" spans="1:9">
      <c r="B1535" s="13" t="s">
        <v>18</v>
      </c>
      <c r="C1535" s="147" t="s">
        <v>270</v>
      </c>
      <c r="D1535" s="147">
        <v>1</v>
      </c>
      <c r="E1535" s="147">
        <v>2</v>
      </c>
      <c r="F1535" s="147">
        <v>2.6</v>
      </c>
      <c r="G1535" s="115">
        <f t="shared" si="154"/>
        <v>5.2</v>
      </c>
      <c r="H1535" s="111"/>
      <c r="I1535" s="143"/>
    </row>
    <row r="1536" spans="1:9">
      <c r="B1536" s="143"/>
      <c r="C1536" s="38"/>
      <c r="D1536" s="111"/>
      <c r="E1536" s="111"/>
      <c r="F1536" s="115"/>
      <c r="H1536" s="111"/>
      <c r="I1536" s="143"/>
    </row>
    <row r="1537" spans="1:9">
      <c r="B1537" s="143"/>
      <c r="C1537" s="38" t="s">
        <v>412</v>
      </c>
      <c r="D1537" s="111"/>
      <c r="E1537" s="111"/>
      <c r="F1537" s="111"/>
      <c r="G1537" s="9">
        <f>SUM(G1529:G1536)</f>
        <v>118.82795</v>
      </c>
      <c r="H1537" s="111"/>
      <c r="I1537" s="143"/>
    </row>
    <row r="1538" spans="1:9">
      <c r="B1538" s="143"/>
      <c r="C1538" s="38"/>
      <c r="D1538" s="111"/>
      <c r="E1538" s="111"/>
      <c r="F1538" s="111"/>
      <c r="H1538" s="111"/>
      <c r="I1538" s="143"/>
    </row>
    <row r="1539" spans="1:9">
      <c r="A1539" s="223" t="s">
        <v>586</v>
      </c>
      <c r="B1539" s="170"/>
      <c r="C1539" s="38" t="s">
        <v>561</v>
      </c>
      <c r="D1539" s="111"/>
      <c r="E1539" s="111"/>
      <c r="F1539" s="111"/>
      <c r="G1539" s="9">
        <f>G1537</f>
        <v>118.82795</v>
      </c>
      <c r="H1539" s="111"/>
      <c r="I1539" s="170"/>
    </row>
    <row r="1540" spans="1:9">
      <c r="A1540" s="223"/>
      <c r="B1540" s="170"/>
      <c r="C1540" s="38"/>
      <c r="D1540" s="111"/>
      <c r="E1540" s="111"/>
      <c r="F1540" s="111"/>
      <c r="G1540" s="10"/>
      <c r="H1540" s="111"/>
      <c r="I1540" s="170"/>
    </row>
    <row r="1541" spans="1:9">
      <c r="A1541" s="224" t="s">
        <v>687</v>
      </c>
      <c r="B1541" s="195"/>
      <c r="C1541" s="38" t="s">
        <v>700</v>
      </c>
      <c r="D1541" s="111"/>
      <c r="E1541" s="111"/>
      <c r="F1541" s="111"/>
      <c r="G1541" s="10"/>
      <c r="H1541" s="111"/>
      <c r="I1541" s="195"/>
    </row>
    <row r="1542" spans="1:9">
      <c r="A1542" s="223"/>
      <c r="B1542" s="195"/>
      <c r="C1542" s="38"/>
      <c r="D1542" s="111"/>
      <c r="E1542" s="111"/>
      <c r="F1542" s="111"/>
      <c r="G1542" s="10"/>
      <c r="H1542" s="111"/>
      <c r="I1542" s="195"/>
    </row>
    <row r="1543" spans="1:9">
      <c r="A1543" s="223"/>
      <c r="B1543" s="195"/>
      <c r="C1543" s="38" t="s">
        <v>701</v>
      </c>
      <c r="D1543" s="111"/>
      <c r="E1543" s="111"/>
      <c r="F1543" s="111"/>
      <c r="G1543" s="10">
        <f>+G1539*1.5</f>
        <v>178.24192500000001</v>
      </c>
      <c r="H1543" s="111"/>
      <c r="I1543" s="195"/>
    </row>
    <row r="1544" spans="1:9">
      <c r="A1544" s="223"/>
      <c r="B1544" s="195"/>
      <c r="C1544" s="38"/>
      <c r="D1544" s="111"/>
      <c r="E1544" s="111"/>
      <c r="F1544" s="111"/>
      <c r="G1544" s="10"/>
      <c r="H1544" s="111"/>
      <c r="I1544" s="195"/>
    </row>
    <row r="1545" spans="1:9">
      <c r="A1545" s="223"/>
      <c r="B1545" s="195"/>
      <c r="C1545" s="38"/>
      <c r="D1545" s="111"/>
      <c r="E1545" s="111"/>
      <c r="F1545" s="111"/>
      <c r="G1545" s="10"/>
      <c r="H1545" s="111"/>
      <c r="I1545" s="195"/>
    </row>
    <row r="1546" spans="1:9">
      <c r="A1546" s="223"/>
      <c r="B1546" s="195"/>
      <c r="C1546" s="38"/>
      <c r="D1546" s="111"/>
      <c r="E1546" s="111"/>
      <c r="F1546" s="111"/>
      <c r="G1546" s="10"/>
      <c r="H1546" s="111"/>
      <c r="I1546" s="195"/>
    </row>
    <row r="1547" spans="1:9">
      <c r="B1547" s="170"/>
      <c r="C1547" s="38"/>
      <c r="D1547" s="111"/>
      <c r="E1547" s="111"/>
      <c r="F1547" s="111"/>
      <c r="H1547" s="111"/>
      <c r="I1547" s="170"/>
    </row>
    <row r="1548" spans="1:9">
      <c r="B1548" s="143"/>
      <c r="C1548" s="38"/>
      <c r="D1548" s="111"/>
      <c r="E1548" s="111"/>
      <c r="F1548" s="111"/>
      <c r="H1548" s="111"/>
      <c r="I1548" s="143"/>
    </row>
    <row r="1549" spans="1:9" ht="18.75">
      <c r="B1549" s="143"/>
      <c r="C1549" s="157" t="s">
        <v>346</v>
      </c>
      <c r="D1549" s="111"/>
      <c r="E1549" s="111"/>
      <c r="F1549" s="111"/>
      <c r="H1549" s="111"/>
      <c r="I1549" s="143"/>
    </row>
    <row r="1552" spans="1:9">
      <c r="A1552" s="218" t="s">
        <v>516</v>
      </c>
      <c r="B1552" s="4"/>
      <c r="C1552" s="160" t="s">
        <v>515</v>
      </c>
      <c r="D1552" s="89"/>
      <c r="E1552" s="89"/>
      <c r="F1552" s="155"/>
      <c r="G1552" s="90"/>
      <c r="H1552" s="52"/>
      <c r="I1552" s="9"/>
    </row>
    <row r="1553" spans="1:9">
      <c r="B1553" s="115"/>
      <c r="C1553" s="155"/>
      <c r="E1553" s="154" t="s">
        <v>6</v>
      </c>
      <c r="F1553" s="154" t="s">
        <v>7</v>
      </c>
      <c r="G1553" s="154" t="s">
        <v>8</v>
      </c>
      <c r="H1553" s="154" t="s">
        <v>49</v>
      </c>
      <c r="I1553" s="154" t="s">
        <v>106</v>
      </c>
    </row>
    <row r="1554" spans="1:9">
      <c r="B1554" s="13" t="s">
        <v>9</v>
      </c>
      <c r="C1554" s="147" t="s">
        <v>507</v>
      </c>
      <c r="D1554" s="147"/>
      <c r="F1554" s="147">
        <v>5.77</v>
      </c>
      <c r="G1554" s="147">
        <v>4.7300000000000004</v>
      </c>
      <c r="I1554" s="146">
        <f t="shared" ref="I1554" si="155">+G1554*F1554</f>
        <v>27.292100000000001</v>
      </c>
    </row>
    <row r="1555" spans="1:9">
      <c r="B1555" s="13" t="s">
        <v>11</v>
      </c>
      <c r="C1555" s="147" t="s">
        <v>520</v>
      </c>
      <c r="D1555" s="147"/>
      <c r="F1555" s="147">
        <v>3</v>
      </c>
      <c r="G1555" s="147">
        <v>2.6</v>
      </c>
      <c r="I1555" s="146">
        <f t="shared" ref="I1555" si="156">+G1555*F1555</f>
        <v>7.8000000000000007</v>
      </c>
    </row>
    <row r="1556" spans="1:9">
      <c r="B1556" s="13" t="s">
        <v>11</v>
      </c>
      <c r="C1556" s="147" t="s">
        <v>519</v>
      </c>
      <c r="D1556" s="147"/>
      <c r="F1556" s="147">
        <v>3</v>
      </c>
      <c r="G1556" s="147">
        <v>2.6</v>
      </c>
      <c r="I1556" s="146">
        <f t="shared" ref="I1556" si="157">+G1556*F1556</f>
        <v>7.8000000000000007</v>
      </c>
    </row>
    <row r="1557" spans="1:9">
      <c r="B1557" s="13"/>
      <c r="C1557" s="194"/>
      <c r="D1557" s="194"/>
      <c r="F1557" s="194"/>
      <c r="G1557" s="194"/>
      <c r="I1557" s="146"/>
    </row>
    <row r="1558" spans="1:9">
      <c r="B1558" s="13"/>
      <c r="C1558" s="90" t="s">
        <v>551</v>
      </c>
      <c r="D1558" s="188"/>
      <c r="F1558" s="188"/>
      <c r="G1558" s="188"/>
      <c r="I1558" s="146">
        <f>SUM(I1554:I1557)</f>
        <v>42.892099999999999</v>
      </c>
    </row>
    <row r="1559" spans="1:9">
      <c r="B1559" s="4"/>
      <c r="C1559" s="194" t="s">
        <v>693</v>
      </c>
      <c r="D1559" s="89"/>
      <c r="E1559" s="89"/>
      <c r="F1559" s="155"/>
      <c r="G1559" s="90"/>
      <c r="H1559" s="52"/>
      <c r="I1559" s="9">
        <f>+I1558*1.1</f>
        <v>47.181310000000003</v>
      </c>
    </row>
    <row r="1560" spans="1:9">
      <c r="B1560" s="4"/>
      <c r="C1560" s="89"/>
      <c r="D1560" s="89"/>
      <c r="E1560" s="89"/>
      <c r="F1560" s="189"/>
      <c r="G1560" s="90"/>
      <c r="H1560" s="52"/>
      <c r="I1560" s="9"/>
    </row>
    <row r="1561" spans="1:9">
      <c r="A1561" s="218" t="s">
        <v>517</v>
      </c>
      <c r="B1561" s="4"/>
      <c r="C1561" s="160" t="s">
        <v>518</v>
      </c>
      <c r="D1561" s="89"/>
      <c r="E1561" s="89"/>
      <c r="F1561" s="155"/>
      <c r="G1561" s="90"/>
      <c r="H1561" s="52"/>
      <c r="I1561" s="9"/>
    </row>
    <row r="1562" spans="1:9">
      <c r="B1562" s="115"/>
      <c r="C1562" s="155" t="s">
        <v>91</v>
      </c>
      <c r="E1562" s="154" t="s">
        <v>6</v>
      </c>
      <c r="F1562" s="154" t="s">
        <v>7</v>
      </c>
      <c r="G1562" s="154" t="s">
        <v>8</v>
      </c>
      <c r="H1562" s="154" t="s">
        <v>49</v>
      </c>
      <c r="I1562" s="154" t="s">
        <v>106</v>
      </c>
    </row>
    <row r="1563" spans="1:9">
      <c r="B1563" s="13" t="s">
        <v>9</v>
      </c>
      <c r="C1563" s="147" t="s">
        <v>507</v>
      </c>
      <c r="D1563" s="147"/>
      <c r="E1563" s="115">
        <v>2</v>
      </c>
      <c r="F1563" s="147">
        <v>5.77</v>
      </c>
      <c r="G1563" s="147">
        <v>0.15</v>
      </c>
      <c r="I1563" s="146">
        <f>G1563*F1563*E1563</f>
        <v>1.7309999999999999</v>
      </c>
    </row>
    <row r="1564" spans="1:9">
      <c r="B1564" s="13" t="s">
        <v>11</v>
      </c>
      <c r="C1564" s="89"/>
      <c r="D1564" s="89"/>
      <c r="E1564" s="115">
        <v>2</v>
      </c>
      <c r="F1564" s="147">
        <v>4.7300000000000004</v>
      </c>
      <c r="G1564" s="147">
        <v>0.15</v>
      </c>
      <c r="I1564" s="146">
        <f t="shared" ref="I1564:I1566" si="158">G1564*F1564*E1564</f>
        <v>1.419</v>
      </c>
    </row>
    <row r="1565" spans="1:9">
      <c r="B1565" s="13" t="s">
        <v>13</v>
      </c>
      <c r="C1565" s="147" t="s">
        <v>520</v>
      </c>
      <c r="D1565" s="89"/>
      <c r="E1565" s="115">
        <v>2</v>
      </c>
      <c r="F1565" s="147">
        <v>3</v>
      </c>
      <c r="G1565" s="147">
        <v>0.15</v>
      </c>
      <c r="I1565" s="146">
        <f t="shared" si="158"/>
        <v>0.89999999999999991</v>
      </c>
    </row>
    <row r="1566" spans="1:9">
      <c r="B1566" s="13" t="s">
        <v>15</v>
      </c>
      <c r="C1566" s="89"/>
      <c r="D1566" s="89"/>
      <c r="E1566" s="115">
        <v>2</v>
      </c>
      <c r="F1566" s="147">
        <v>2.6</v>
      </c>
      <c r="G1566" s="147">
        <v>0.15</v>
      </c>
      <c r="I1566" s="146">
        <f t="shared" si="158"/>
        <v>0.78</v>
      </c>
    </row>
    <row r="1567" spans="1:9">
      <c r="B1567" s="13" t="s">
        <v>16</v>
      </c>
      <c r="C1567" s="115" t="s">
        <v>197</v>
      </c>
      <c r="D1567" s="155"/>
      <c r="E1567" s="115">
        <v>1</v>
      </c>
      <c r="F1567" s="115">
        <v>1</v>
      </c>
      <c r="G1567" s="115">
        <v>0.15</v>
      </c>
      <c r="I1567" s="10">
        <f>-+E1567*F1567*G1567</f>
        <v>-0.15</v>
      </c>
    </row>
    <row r="1568" spans="1:9">
      <c r="B1568" s="13" t="s">
        <v>17</v>
      </c>
      <c r="C1568" s="147" t="s">
        <v>519</v>
      </c>
      <c r="D1568" s="89"/>
      <c r="E1568" s="115">
        <v>2</v>
      </c>
      <c r="F1568" s="147">
        <v>3</v>
      </c>
      <c r="G1568" s="147">
        <v>0.15</v>
      </c>
      <c r="I1568" s="146">
        <f t="shared" ref="I1568:I1569" si="159">G1568*F1568*E1568</f>
        <v>0.89999999999999991</v>
      </c>
    </row>
    <row r="1569" spans="1:9">
      <c r="B1569" s="13" t="s">
        <v>18</v>
      </c>
      <c r="C1569" s="89"/>
      <c r="D1569" s="89"/>
      <c r="E1569" s="115">
        <v>2</v>
      </c>
      <c r="F1569" s="147">
        <v>2.6</v>
      </c>
      <c r="G1569" s="147">
        <v>0.15</v>
      </c>
      <c r="I1569" s="146">
        <f t="shared" si="159"/>
        <v>0.78</v>
      </c>
    </row>
    <row r="1570" spans="1:9">
      <c r="B1570" s="13" t="s">
        <v>19</v>
      </c>
      <c r="C1570" s="115" t="s">
        <v>197</v>
      </c>
      <c r="D1570" s="155"/>
      <c r="E1570" s="115">
        <v>1</v>
      </c>
      <c r="F1570" s="115">
        <v>1</v>
      </c>
      <c r="G1570" s="115">
        <v>0.15</v>
      </c>
      <c r="I1570" s="10">
        <f>-+E1570*F1570*G1570</f>
        <v>-0.15</v>
      </c>
    </row>
    <row r="1571" spans="1:9">
      <c r="B1571" s="13"/>
      <c r="D1571" s="155"/>
      <c r="E1571" s="115"/>
      <c r="F1571" s="115"/>
      <c r="I1571" s="10"/>
    </row>
    <row r="1572" spans="1:9">
      <c r="B1572" s="13"/>
      <c r="C1572" s="90" t="s">
        <v>551</v>
      </c>
      <c r="D1572" s="196"/>
      <c r="E1572" s="197"/>
      <c r="F1572" s="197"/>
      <c r="G1572" s="197"/>
      <c r="I1572" s="10">
        <f>SUM(I1563:I1571)</f>
        <v>6.21</v>
      </c>
    </row>
    <row r="1573" spans="1:9">
      <c r="B1573" s="4"/>
      <c r="C1573" s="194" t="s">
        <v>693</v>
      </c>
      <c r="D1573" s="89"/>
      <c r="E1573" s="89"/>
      <c r="F1573" s="155"/>
      <c r="G1573" s="90"/>
      <c r="H1573" s="52"/>
      <c r="I1573" s="9">
        <f>+I1572*1.1</f>
        <v>6.8310000000000004</v>
      </c>
    </row>
    <row r="1574" spans="1:9">
      <c r="B1574" s="4"/>
      <c r="C1574" s="89"/>
      <c r="D1574" s="89"/>
      <c r="E1574" s="89"/>
      <c r="F1574" s="155"/>
      <c r="G1574" s="90"/>
      <c r="H1574" s="52"/>
      <c r="I1574" s="9"/>
    </row>
    <row r="1575" spans="1:9">
      <c r="A1575" s="219" t="s">
        <v>421</v>
      </c>
      <c r="B1575" s="120"/>
      <c r="C1575" s="104" t="s">
        <v>134</v>
      </c>
      <c r="D1575" s="31"/>
      <c r="E1575" s="31"/>
      <c r="F1575" s="31"/>
      <c r="G1575" s="10"/>
    </row>
    <row r="1576" spans="1:9">
      <c r="B1576" s="13"/>
      <c r="C1576" s="104" t="s">
        <v>91</v>
      </c>
      <c r="E1576" s="30" t="s">
        <v>6</v>
      </c>
      <c r="F1576" s="30" t="s">
        <v>7</v>
      </c>
      <c r="G1576" s="125" t="s">
        <v>8</v>
      </c>
      <c r="H1576" s="30" t="s">
        <v>49</v>
      </c>
      <c r="I1576" s="30" t="s">
        <v>106</v>
      </c>
    </row>
    <row r="1577" spans="1:9">
      <c r="B1577" s="13" t="s">
        <v>9</v>
      </c>
      <c r="C1577" s="128" t="s">
        <v>259</v>
      </c>
      <c r="D1577" s="76"/>
      <c r="F1577" s="76">
        <v>6</v>
      </c>
      <c r="G1577" s="128">
        <v>4.5</v>
      </c>
      <c r="I1577" s="32">
        <f t="shared" ref="I1577:I1584" si="160">+G1577*F1577</f>
        <v>27</v>
      </c>
    </row>
    <row r="1578" spans="1:9">
      <c r="B1578" s="13" t="s">
        <v>11</v>
      </c>
      <c r="C1578" s="128" t="s">
        <v>262</v>
      </c>
      <c r="D1578" s="76"/>
      <c r="F1578" s="76">
        <v>18.46</v>
      </c>
      <c r="G1578" s="128">
        <v>2.6</v>
      </c>
      <c r="I1578" s="69">
        <f t="shared" si="160"/>
        <v>47.996000000000002</v>
      </c>
    </row>
    <row r="1579" spans="1:9">
      <c r="B1579" s="13" t="s">
        <v>13</v>
      </c>
      <c r="C1579" s="76"/>
      <c r="D1579" s="76"/>
      <c r="F1579" s="108">
        <v>1.9</v>
      </c>
      <c r="G1579" s="128">
        <v>2.8</v>
      </c>
      <c r="I1579" s="112">
        <f t="shared" ref="I1579" si="161">+G1579*F1579</f>
        <v>5.3199999999999994</v>
      </c>
    </row>
    <row r="1580" spans="1:9">
      <c r="B1580" s="13" t="s">
        <v>15</v>
      </c>
      <c r="C1580" s="128" t="s">
        <v>263</v>
      </c>
      <c r="D1580" s="76"/>
      <c r="F1580" s="76">
        <v>4.5</v>
      </c>
      <c r="G1580" s="128">
        <v>4.7300000000000004</v>
      </c>
      <c r="I1580" s="69">
        <f t="shared" si="160"/>
        <v>21.285000000000004</v>
      </c>
    </row>
    <row r="1581" spans="1:9">
      <c r="B1581" s="13" t="s">
        <v>16</v>
      </c>
      <c r="C1581" s="128" t="s">
        <v>264</v>
      </c>
      <c r="D1581" s="76"/>
      <c r="F1581" s="76">
        <v>4.5</v>
      </c>
      <c r="G1581" s="128">
        <v>4.5</v>
      </c>
      <c r="I1581" s="69">
        <f t="shared" si="160"/>
        <v>20.25</v>
      </c>
    </row>
    <row r="1582" spans="1:9">
      <c r="B1582" s="13" t="s">
        <v>17</v>
      </c>
      <c r="C1582" s="128" t="s">
        <v>265</v>
      </c>
      <c r="D1582" s="76"/>
      <c r="E1582" s="115">
        <v>18</v>
      </c>
      <c r="F1582" s="76">
        <v>1.5</v>
      </c>
      <c r="G1582" s="128">
        <v>0.25</v>
      </c>
      <c r="I1582" s="127">
        <f>+G1582*F1582*E1582</f>
        <v>6.75</v>
      </c>
    </row>
    <row r="1583" spans="1:9">
      <c r="B1583" s="13" t="s">
        <v>18</v>
      </c>
      <c r="C1583" s="108" t="s">
        <v>194</v>
      </c>
      <c r="D1583" s="76"/>
      <c r="E1583" s="107">
        <v>2</v>
      </c>
      <c r="F1583" s="76">
        <v>1.5</v>
      </c>
      <c r="G1583" s="128">
        <v>1.5</v>
      </c>
      <c r="I1583" s="69">
        <f>+G1583*F1583*E1583</f>
        <v>4.5</v>
      </c>
    </row>
    <row r="1584" spans="1:9">
      <c r="B1584" s="13" t="s">
        <v>19</v>
      </c>
      <c r="C1584" s="128" t="s">
        <v>266</v>
      </c>
      <c r="D1584" s="76"/>
      <c r="F1584" s="76">
        <v>5.5</v>
      </c>
      <c r="G1584" s="128">
        <v>2.2000000000000002</v>
      </c>
      <c r="I1584" s="69">
        <f t="shared" si="160"/>
        <v>12.100000000000001</v>
      </c>
    </row>
    <row r="1585" spans="2:9">
      <c r="B1585" s="13" t="s">
        <v>20</v>
      </c>
      <c r="C1585" s="128" t="s">
        <v>271</v>
      </c>
      <c r="D1585" s="128"/>
      <c r="E1585" s="115">
        <v>2</v>
      </c>
      <c r="F1585" s="128">
        <v>2.2999999999999998</v>
      </c>
      <c r="G1585" s="128">
        <v>1.5</v>
      </c>
      <c r="I1585" s="127">
        <f>+G1585*F1585*E1585</f>
        <v>6.8999999999999995</v>
      </c>
    </row>
    <row r="1586" spans="2:9">
      <c r="B1586" s="13" t="s">
        <v>21</v>
      </c>
      <c r="C1586" s="147" t="s">
        <v>508</v>
      </c>
      <c r="D1586" s="147"/>
      <c r="E1586" s="115"/>
      <c r="F1586" s="147">
        <v>1.2</v>
      </c>
      <c r="G1586" s="147">
        <v>6.2</v>
      </c>
      <c r="I1586" s="146">
        <f t="shared" ref="I1586" si="162">+G1586*F1586</f>
        <v>7.4399999999999995</v>
      </c>
    </row>
    <row r="1587" spans="2:9">
      <c r="B1587" s="13" t="s">
        <v>22</v>
      </c>
      <c r="C1587" s="147" t="s">
        <v>501</v>
      </c>
      <c r="D1587" s="147"/>
      <c r="E1587" s="115">
        <v>2</v>
      </c>
      <c r="F1587" s="147">
        <v>1.73</v>
      </c>
      <c r="G1587" s="147">
        <v>4.7300000000000004</v>
      </c>
      <c r="I1587" s="146">
        <f>+G1587*F1587*E1587</f>
        <v>16.3658</v>
      </c>
    </row>
    <row r="1588" spans="2:9">
      <c r="B1588" s="13"/>
      <c r="C1588" s="108"/>
      <c r="D1588" s="108"/>
      <c r="F1588" s="108"/>
      <c r="G1588" s="128"/>
      <c r="I1588" s="112"/>
    </row>
    <row r="1589" spans="2:9">
      <c r="B1589" s="13"/>
      <c r="C1589" s="104" t="s">
        <v>92</v>
      </c>
      <c r="E1589" s="110" t="s">
        <v>6</v>
      </c>
      <c r="F1589" s="110" t="s">
        <v>7</v>
      </c>
      <c r="G1589" s="125" t="s">
        <v>8</v>
      </c>
      <c r="H1589" s="110" t="s">
        <v>49</v>
      </c>
      <c r="I1589" s="110" t="s">
        <v>106</v>
      </c>
    </row>
    <row r="1590" spans="2:9">
      <c r="B1590" s="13" t="s">
        <v>9</v>
      </c>
      <c r="C1590" s="128" t="s">
        <v>234</v>
      </c>
      <c r="D1590" s="108"/>
      <c r="F1590" s="108">
        <v>6</v>
      </c>
      <c r="G1590" s="128">
        <v>7.33</v>
      </c>
      <c r="I1590" s="112">
        <f t="shared" ref="I1590:I1591" si="163">+G1590*F1590</f>
        <v>43.980000000000004</v>
      </c>
    </row>
    <row r="1591" spans="2:9">
      <c r="B1591" s="13" t="s">
        <v>11</v>
      </c>
      <c r="C1591" s="128" t="s">
        <v>259</v>
      </c>
      <c r="D1591" s="108"/>
      <c r="F1591" s="108">
        <v>6</v>
      </c>
      <c r="G1591" s="128">
        <v>4.5</v>
      </c>
      <c r="I1591" s="112">
        <f t="shared" si="163"/>
        <v>27</v>
      </c>
    </row>
    <row r="1592" spans="2:9">
      <c r="B1592" s="13" t="s">
        <v>15</v>
      </c>
      <c r="C1592" s="128" t="s">
        <v>262</v>
      </c>
      <c r="D1592" s="108"/>
      <c r="F1592" s="108">
        <v>12.23</v>
      </c>
      <c r="G1592" s="128">
        <v>2.6</v>
      </c>
      <c r="I1592" s="112">
        <f t="shared" ref="I1592" si="164">+G1592*F1592</f>
        <v>31.798000000000002</v>
      </c>
    </row>
    <row r="1593" spans="2:9">
      <c r="B1593" s="13" t="s">
        <v>16</v>
      </c>
      <c r="C1593" s="128"/>
      <c r="D1593" s="128"/>
      <c r="E1593" s="115">
        <v>2</v>
      </c>
      <c r="F1593" s="128">
        <v>1.5</v>
      </c>
      <c r="G1593" s="128">
        <v>4.96</v>
      </c>
      <c r="I1593" s="127">
        <f>+G1593*F1593*E1593</f>
        <v>14.879999999999999</v>
      </c>
    </row>
    <row r="1594" spans="2:9">
      <c r="B1594" s="13" t="s">
        <v>17</v>
      </c>
      <c r="C1594" s="128" t="s">
        <v>264</v>
      </c>
      <c r="D1594" s="128"/>
      <c r="F1594" s="128">
        <v>1.5</v>
      </c>
      <c r="G1594" s="128">
        <v>4.5</v>
      </c>
      <c r="I1594" s="127">
        <f t="shared" ref="I1594" si="165">+G1594*F1594</f>
        <v>6.75</v>
      </c>
    </row>
    <row r="1595" spans="2:9">
      <c r="B1595" s="13" t="s">
        <v>18</v>
      </c>
      <c r="C1595" s="128" t="s">
        <v>265</v>
      </c>
      <c r="D1595" s="128"/>
      <c r="E1595" s="115">
        <v>18</v>
      </c>
      <c r="F1595" s="128">
        <v>1.5</v>
      </c>
      <c r="G1595" s="128">
        <v>0.25</v>
      </c>
      <c r="I1595" s="127">
        <f>+G1595*F1595*E1595</f>
        <v>6.75</v>
      </c>
    </row>
    <row r="1596" spans="2:9">
      <c r="B1596" s="13" t="s">
        <v>19</v>
      </c>
      <c r="C1596" s="128" t="s">
        <v>194</v>
      </c>
      <c r="D1596" s="128"/>
      <c r="E1596" s="115">
        <v>2</v>
      </c>
      <c r="F1596" s="128">
        <v>1.5</v>
      </c>
      <c r="G1596" s="128">
        <v>1.5</v>
      </c>
      <c r="I1596" s="127">
        <f>+G1596*F1596*E1596</f>
        <v>4.5</v>
      </c>
    </row>
    <row r="1597" spans="2:9">
      <c r="B1597" s="13"/>
      <c r="C1597" s="108"/>
      <c r="D1597" s="108"/>
      <c r="F1597" s="108"/>
      <c r="G1597" s="128"/>
      <c r="I1597" s="112"/>
    </row>
    <row r="1598" spans="2:9">
      <c r="B1598" s="13"/>
      <c r="C1598" s="104" t="s">
        <v>185</v>
      </c>
      <c r="E1598" s="110" t="s">
        <v>6</v>
      </c>
      <c r="F1598" s="110" t="s">
        <v>7</v>
      </c>
      <c r="G1598" s="125" t="s">
        <v>8</v>
      </c>
      <c r="H1598" s="110" t="s">
        <v>49</v>
      </c>
      <c r="I1598" s="110" t="s">
        <v>106</v>
      </c>
    </row>
    <row r="1599" spans="2:9">
      <c r="B1599" s="13" t="s">
        <v>9</v>
      </c>
      <c r="C1599" s="128" t="s">
        <v>234</v>
      </c>
      <c r="D1599" s="108"/>
      <c r="F1599" s="108">
        <v>6</v>
      </c>
      <c r="G1599" s="128">
        <v>7.56</v>
      </c>
      <c r="I1599" s="112">
        <f t="shared" ref="I1599:I1602" si="166">+G1599*F1599</f>
        <v>45.36</v>
      </c>
    </row>
    <row r="1600" spans="2:9">
      <c r="B1600" s="13" t="s">
        <v>11</v>
      </c>
      <c r="C1600" s="128" t="s">
        <v>267</v>
      </c>
      <c r="D1600" s="108"/>
      <c r="E1600" s="115">
        <v>2</v>
      </c>
      <c r="F1600" s="108">
        <v>6</v>
      </c>
      <c r="G1600" s="128">
        <v>4.5</v>
      </c>
      <c r="I1600" s="127">
        <f>+G1600*F1600*E1600</f>
        <v>54</v>
      </c>
    </row>
    <row r="1601" spans="1:9">
      <c r="B1601" s="13" t="s">
        <v>13</v>
      </c>
      <c r="C1601" s="128" t="s">
        <v>268</v>
      </c>
      <c r="D1601" s="108"/>
      <c r="F1601" s="108">
        <v>4.5</v>
      </c>
      <c r="G1601" s="128">
        <v>4.5</v>
      </c>
      <c r="I1601" s="112">
        <f t="shared" si="166"/>
        <v>20.25</v>
      </c>
    </row>
    <row r="1602" spans="1:9">
      <c r="B1602" s="13" t="s">
        <v>15</v>
      </c>
      <c r="C1602" s="108" t="s">
        <v>193</v>
      </c>
      <c r="D1602" s="108"/>
      <c r="F1602" s="108">
        <v>1.5</v>
      </c>
      <c r="G1602" s="128">
        <v>4.5</v>
      </c>
      <c r="I1602" s="112">
        <f t="shared" si="166"/>
        <v>6.75</v>
      </c>
    </row>
    <row r="1603" spans="1:9">
      <c r="B1603" s="13" t="s">
        <v>16</v>
      </c>
      <c r="C1603" s="128" t="s">
        <v>262</v>
      </c>
      <c r="D1603" s="108"/>
      <c r="F1603" s="108">
        <v>1.5</v>
      </c>
      <c r="G1603" s="128">
        <v>3.76</v>
      </c>
      <c r="I1603" s="112">
        <f t="shared" ref="I1603:I1606" si="167">+G1603*F1603</f>
        <v>5.64</v>
      </c>
    </row>
    <row r="1604" spans="1:9">
      <c r="B1604" s="13" t="s">
        <v>17</v>
      </c>
      <c r="C1604" s="108"/>
      <c r="D1604" s="108"/>
      <c r="F1604" s="108">
        <v>1.5</v>
      </c>
      <c r="G1604" s="128">
        <v>1.2</v>
      </c>
      <c r="I1604" s="112">
        <f t="shared" ref="I1604" si="168">+G1604*F1604</f>
        <v>1.7999999999999998</v>
      </c>
    </row>
    <row r="1605" spans="1:9">
      <c r="B1605" s="13" t="s">
        <v>18</v>
      </c>
      <c r="C1605" s="128" t="s">
        <v>269</v>
      </c>
      <c r="D1605" s="108"/>
      <c r="F1605" s="108">
        <v>9.23</v>
      </c>
      <c r="G1605" s="128">
        <v>3.665</v>
      </c>
      <c r="I1605" s="112">
        <f t="shared" si="167"/>
        <v>33.827950000000001</v>
      </c>
    </row>
    <row r="1606" spans="1:9">
      <c r="B1606" s="13" t="s">
        <v>19</v>
      </c>
      <c r="C1606" s="128" t="s">
        <v>270</v>
      </c>
      <c r="D1606" s="108"/>
      <c r="F1606" s="108">
        <v>2</v>
      </c>
      <c r="G1606" s="128">
        <v>2.6</v>
      </c>
      <c r="I1606" s="112">
        <f t="shared" si="167"/>
        <v>5.2</v>
      </c>
    </row>
    <row r="1607" spans="1:9">
      <c r="B1607" s="13"/>
      <c r="C1607" s="108"/>
      <c r="D1607" s="108"/>
      <c r="F1607" s="108"/>
      <c r="G1607" s="128"/>
      <c r="I1607" s="112"/>
    </row>
    <row r="1608" spans="1:9">
      <c r="B1608" s="99"/>
      <c r="C1608" s="161" t="s">
        <v>552</v>
      </c>
      <c r="D1608" s="49"/>
      <c r="E1608" s="49"/>
      <c r="I1608" s="9">
        <f>SUM(I1577:I1607)</f>
        <v>484.39274999999998</v>
      </c>
    </row>
    <row r="1609" spans="1:9">
      <c r="C1609" s="414" t="s">
        <v>696</v>
      </c>
      <c r="D1609" s="414"/>
      <c r="I1609" s="9">
        <f>+I1608*0.1</f>
        <v>48.439275000000002</v>
      </c>
    </row>
    <row r="1610" spans="1:9">
      <c r="C1610" s="88" t="s">
        <v>551</v>
      </c>
      <c r="D1610" s="49"/>
      <c r="I1610" s="9">
        <f>SUM(I1608:I1609)</f>
        <v>532.83202499999993</v>
      </c>
    </row>
    <row r="1611" spans="1:9">
      <c r="B1611" s="4"/>
      <c r="C1611" s="89"/>
      <c r="D1611" s="89"/>
      <c r="E1611" s="89"/>
      <c r="F1611" s="155"/>
      <c r="G1611" s="90"/>
      <c r="H1611" s="52"/>
      <c r="I1611" s="9"/>
    </row>
    <row r="1612" spans="1:9">
      <c r="A1612" s="219" t="s">
        <v>422</v>
      </c>
      <c r="B1612" s="120"/>
      <c r="C1612" s="408" t="s">
        <v>192</v>
      </c>
      <c r="D1612" s="408"/>
      <c r="E1612" s="30"/>
      <c r="I1612" s="9"/>
    </row>
    <row r="1613" spans="1:9">
      <c r="B1613" s="13"/>
      <c r="C1613" s="104" t="s">
        <v>91</v>
      </c>
      <c r="E1613" s="30" t="s">
        <v>6</v>
      </c>
      <c r="F1613" s="30" t="s">
        <v>7</v>
      </c>
      <c r="G1613" s="125" t="s">
        <v>8</v>
      </c>
      <c r="H1613" s="30" t="s">
        <v>49</v>
      </c>
      <c r="I1613" s="30" t="s">
        <v>106</v>
      </c>
    </row>
    <row r="1614" spans="1:9">
      <c r="B1614" s="13" t="s">
        <v>9</v>
      </c>
      <c r="C1614" s="128" t="s">
        <v>259</v>
      </c>
      <c r="E1614" s="31">
        <v>2</v>
      </c>
      <c r="F1614" s="31">
        <v>6</v>
      </c>
      <c r="G1614" s="115">
        <v>0.15</v>
      </c>
      <c r="I1614" s="10">
        <f>+E1614*F1614*G1614</f>
        <v>1.7999999999999998</v>
      </c>
    </row>
    <row r="1615" spans="1:9">
      <c r="B1615" s="13" t="s">
        <v>11</v>
      </c>
      <c r="C1615" s="33"/>
      <c r="E1615" s="31">
        <v>2</v>
      </c>
      <c r="F1615" s="31">
        <v>4.5</v>
      </c>
      <c r="G1615" s="115">
        <v>0.15</v>
      </c>
      <c r="I1615" s="10">
        <f>+E1615*F1615*G1615</f>
        <v>1.3499999999999999</v>
      </c>
    </row>
    <row r="1616" spans="1:9">
      <c r="B1616" s="13" t="s">
        <v>13</v>
      </c>
      <c r="C1616" s="115" t="s">
        <v>107</v>
      </c>
      <c r="E1616" s="31">
        <v>1</v>
      </c>
      <c r="F1616" s="31">
        <v>1.2</v>
      </c>
      <c r="G1616" s="115">
        <v>0.15</v>
      </c>
      <c r="I1616" s="10">
        <f>-+E1616*F1616*G1616</f>
        <v>-0.18</v>
      </c>
    </row>
    <row r="1617" spans="2:9">
      <c r="B1617" s="13" t="s">
        <v>15</v>
      </c>
      <c r="C1617" s="115" t="s">
        <v>262</v>
      </c>
      <c r="E1617" s="115">
        <v>2</v>
      </c>
      <c r="F1617" s="115">
        <v>18.46</v>
      </c>
      <c r="G1617" s="115">
        <v>0.15</v>
      </c>
      <c r="I1617" s="10">
        <f t="shared" ref="I1617:I1618" si="169">+E1617*F1617*G1617</f>
        <v>5.5380000000000003</v>
      </c>
    </row>
    <row r="1618" spans="2:9">
      <c r="B1618" s="13" t="s">
        <v>16</v>
      </c>
      <c r="C1618" s="115"/>
      <c r="E1618" s="115">
        <v>2</v>
      </c>
      <c r="F1618" s="115">
        <v>2.6</v>
      </c>
      <c r="G1618" s="115">
        <v>0.15</v>
      </c>
      <c r="I1618" s="10">
        <f t="shared" si="169"/>
        <v>0.78</v>
      </c>
    </row>
    <row r="1619" spans="2:9">
      <c r="B1619" s="13" t="s">
        <v>17</v>
      </c>
      <c r="C1619" s="115" t="s">
        <v>107</v>
      </c>
      <c r="E1619" s="115">
        <v>4</v>
      </c>
      <c r="F1619" s="115">
        <v>1.2</v>
      </c>
      <c r="G1619" s="115">
        <v>0.15</v>
      </c>
      <c r="I1619" s="10">
        <f>-+E1619*F1619*G1619</f>
        <v>-0.72</v>
      </c>
    </row>
    <row r="1620" spans="2:9">
      <c r="B1620" s="13" t="s">
        <v>18</v>
      </c>
      <c r="C1620" s="115" t="s">
        <v>197</v>
      </c>
      <c r="E1620" s="115">
        <v>1</v>
      </c>
      <c r="F1620" s="115">
        <v>1</v>
      </c>
      <c r="G1620" s="115">
        <v>0.15</v>
      </c>
      <c r="I1620" s="10">
        <f>-+E1620*F1620*G1620</f>
        <v>-0.15</v>
      </c>
    </row>
    <row r="1621" spans="2:9">
      <c r="B1621" s="13" t="s">
        <v>19</v>
      </c>
      <c r="C1621" s="115"/>
      <c r="E1621" s="115">
        <v>2</v>
      </c>
      <c r="F1621" s="115">
        <v>1.5</v>
      </c>
      <c r="G1621" s="115">
        <v>0.15</v>
      </c>
      <c r="I1621" s="10">
        <f t="shared" ref="I1621:I1622" si="170">+E1621*F1621*G1621</f>
        <v>0.44999999999999996</v>
      </c>
    </row>
    <row r="1622" spans="2:9">
      <c r="B1622" s="13" t="s">
        <v>20</v>
      </c>
      <c r="C1622" s="115"/>
      <c r="E1622" s="115">
        <v>4</v>
      </c>
      <c r="F1622" s="115">
        <v>4.96</v>
      </c>
      <c r="G1622" s="115">
        <v>0.15</v>
      </c>
      <c r="I1622" s="10">
        <f t="shared" si="170"/>
        <v>2.976</v>
      </c>
    </row>
    <row r="1623" spans="2:9">
      <c r="B1623" s="13" t="s">
        <v>21</v>
      </c>
      <c r="C1623" s="115" t="s">
        <v>108</v>
      </c>
      <c r="E1623" s="115">
        <v>1</v>
      </c>
      <c r="F1623" s="115">
        <v>0.9</v>
      </c>
      <c r="G1623" s="115">
        <v>0.15</v>
      </c>
      <c r="I1623" s="10">
        <f>-+E1623*F1623*G1623</f>
        <v>-0.13500000000000001</v>
      </c>
    </row>
    <row r="1624" spans="2:9">
      <c r="B1624" s="13" t="s">
        <v>22</v>
      </c>
      <c r="C1624" s="115" t="s">
        <v>272</v>
      </c>
      <c r="E1624" s="115">
        <v>1</v>
      </c>
      <c r="F1624" s="115">
        <v>4.5</v>
      </c>
      <c r="G1624" s="115">
        <v>0.15</v>
      </c>
      <c r="I1624" s="10">
        <f>-+E1624*F1624*G1624</f>
        <v>-0.67499999999999993</v>
      </c>
    </row>
    <row r="1625" spans="2:9">
      <c r="B1625" s="13" t="s">
        <v>23</v>
      </c>
      <c r="C1625" s="128" t="s">
        <v>263</v>
      </c>
      <c r="E1625" s="115">
        <v>1</v>
      </c>
      <c r="F1625" s="115">
        <v>4.5</v>
      </c>
      <c r="G1625" s="115">
        <v>0.15</v>
      </c>
      <c r="I1625" s="10">
        <f t="shared" ref="I1625:I1626" si="171">+E1625*F1625*G1625</f>
        <v>0.67499999999999993</v>
      </c>
    </row>
    <row r="1626" spans="2:9">
      <c r="B1626" s="13" t="s">
        <v>29</v>
      </c>
      <c r="C1626" s="115"/>
      <c r="E1626" s="115">
        <v>2</v>
      </c>
      <c r="F1626" s="115">
        <v>4.5</v>
      </c>
      <c r="G1626" s="115">
        <v>0.15</v>
      </c>
      <c r="I1626" s="10">
        <f t="shared" si="171"/>
        <v>1.3499999999999999</v>
      </c>
    </row>
    <row r="1627" spans="2:9">
      <c r="B1627" s="13" t="s">
        <v>30</v>
      </c>
      <c r="C1627" s="115" t="s">
        <v>273</v>
      </c>
      <c r="E1627" s="115">
        <v>1</v>
      </c>
      <c r="F1627" s="115">
        <v>2.4</v>
      </c>
      <c r="G1627" s="115">
        <v>0.15</v>
      </c>
      <c r="I1627" s="10">
        <f>-+E1627*F1627*G1627</f>
        <v>-0.36</v>
      </c>
    </row>
    <row r="1628" spans="2:9">
      <c r="B1628" s="13" t="s">
        <v>31</v>
      </c>
      <c r="C1628" s="128" t="s">
        <v>264</v>
      </c>
      <c r="E1628" s="115">
        <v>2</v>
      </c>
      <c r="F1628" s="115">
        <v>4.5</v>
      </c>
      <c r="G1628" s="115">
        <v>0.15</v>
      </c>
      <c r="I1628" s="10">
        <f t="shared" ref="I1628:I1629" si="172">+E1628*F1628*G1628</f>
        <v>1.3499999999999999</v>
      </c>
    </row>
    <row r="1629" spans="2:9">
      <c r="B1629" s="13" t="s">
        <v>32</v>
      </c>
      <c r="C1629" s="115"/>
      <c r="E1629" s="115">
        <v>2</v>
      </c>
      <c r="F1629" s="115">
        <v>4.5</v>
      </c>
      <c r="G1629" s="115">
        <v>0.15</v>
      </c>
      <c r="I1629" s="10">
        <f t="shared" si="172"/>
        <v>1.3499999999999999</v>
      </c>
    </row>
    <row r="1630" spans="2:9">
      <c r="B1630" s="13" t="s">
        <v>33</v>
      </c>
      <c r="C1630" s="115" t="s">
        <v>273</v>
      </c>
      <c r="E1630" s="115">
        <v>1</v>
      </c>
      <c r="F1630" s="115">
        <v>2.4</v>
      </c>
      <c r="G1630" s="115">
        <v>0.15</v>
      </c>
      <c r="I1630" s="10">
        <f>-+E1630*F1630*G1630</f>
        <v>-0.36</v>
      </c>
    </row>
    <row r="1631" spans="2:9">
      <c r="B1631" s="13" t="s">
        <v>34</v>
      </c>
      <c r="C1631" s="115" t="s">
        <v>107</v>
      </c>
      <c r="E1631" s="115">
        <v>1</v>
      </c>
      <c r="F1631" s="115">
        <v>1.2</v>
      </c>
      <c r="G1631" s="115">
        <v>0.15</v>
      </c>
      <c r="I1631" s="10">
        <f>-+E1631*F1631*G1631</f>
        <v>-0.18</v>
      </c>
    </row>
    <row r="1632" spans="2:9">
      <c r="B1632" s="13" t="s">
        <v>35</v>
      </c>
      <c r="C1632" s="115" t="s">
        <v>274</v>
      </c>
      <c r="E1632" s="115">
        <v>21</v>
      </c>
      <c r="F1632" s="115">
        <v>1.5</v>
      </c>
      <c r="G1632" s="115">
        <v>0.16200000000000001</v>
      </c>
      <c r="I1632" s="10">
        <f t="shared" ref="I1632" si="173">+E1632*F1632*G1632</f>
        <v>5.1029999999999998</v>
      </c>
    </row>
    <row r="1633" spans="2:9">
      <c r="B1633" s="13" t="s">
        <v>36</v>
      </c>
      <c r="C1633" s="128" t="s">
        <v>266</v>
      </c>
      <c r="E1633" s="115">
        <v>3</v>
      </c>
      <c r="F1633" s="115">
        <v>5.5</v>
      </c>
      <c r="G1633" s="115">
        <v>0.15</v>
      </c>
      <c r="I1633" s="10">
        <f t="shared" ref="I1633:I1637" si="174">+E1633*F1633*G1633</f>
        <v>2.4750000000000001</v>
      </c>
    </row>
    <row r="1634" spans="2:9">
      <c r="B1634" s="13" t="s">
        <v>37</v>
      </c>
      <c r="C1634" s="128"/>
      <c r="E1634" s="115">
        <v>2</v>
      </c>
      <c r="F1634" s="115">
        <v>2.2000000000000002</v>
      </c>
      <c r="G1634" s="115">
        <v>0.45</v>
      </c>
      <c r="I1634" s="10">
        <f t="shared" ref="I1634" si="175">+E1634*F1634*G1634</f>
        <v>1.9800000000000002</v>
      </c>
    </row>
    <row r="1635" spans="2:9">
      <c r="B1635" s="13" t="s">
        <v>38</v>
      </c>
      <c r="C1635" s="128" t="s">
        <v>271</v>
      </c>
      <c r="E1635" s="115">
        <v>2</v>
      </c>
      <c r="F1635" s="115">
        <v>2.2999999999999998</v>
      </c>
      <c r="G1635" s="115">
        <v>0.45</v>
      </c>
      <c r="I1635" s="10">
        <f t="shared" si="174"/>
        <v>2.0699999999999998</v>
      </c>
    </row>
    <row r="1636" spans="2:9">
      <c r="B1636" s="13" t="s">
        <v>39</v>
      </c>
      <c r="C1636" s="147" t="s">
        <v>501</v>
      </c>
      <c r="E1636" s="115">
        <v>4</v>
      </c>
      <c r="F1636" s="115">
        <v>1.73</v>
      </c>
      <c r="G1636" s="115">
        <v>0.15</v>
      </c>
      <c r="I1636" s="10">
        <f t="shared" si="174"/>
        <v>1.038</v>
      </c>
    </row>
    <row r="1637" spans="2:9">
      <c r="B1637" s="13"/>
      <c r="C1637" s="147"/>
      <c r="E1637" s="115">
        <v>4</v>
      </c>
      <c r="F1637" s="115">
        <v>4.7300000000000004</v>
      </c>
      <c r="G1637" s="115">
        <v>0.15</v>
      </c>
      <c r="I1637" s="10">
        <f t="shared" si="174"/>
        <v>2.8380000000000001</v>
      </c>
    </row>
    <row r="1638" spans="2:9">
      <c r="B1638" s="13"/>
      <c r="C1638" s="147"/>
      <c r="E1638" s="115"/>
      <c r="F1638" s="115"/>
      <c r="I1638" s="10"/>
    </row>
    <row r="1639" spans="2:9">
      <c r="B1639" s="13"/>
      <c r="C1639" s="104" t="s">
        <v>92</v>
      </c>
      <c r="E1639" s="110" t="s">
        <v>6</v>
      </c>
      <c r="F1639" s="110" t="s">
        <v>7</v>
      </c>
      <c r="G1639" s="125" t="s">
        <v>8</v>
      </c>
      <c r="H1639" s="110" t="s">
        <v>49</v>
      </c>
      <c r="I1639" s="110" t="s">
        <v>106</v>
      </c>
    </row>
    <row r="1640" spans="2:9">
      <c r="B1640" s="13" t="s">
        <v>9</v>
      </c>
      <c r="C1640" s="128" t="s">
        <v>234</v>
      </c>
      <c r="E1640" s="107">
        <v>2</v>
      </c>
      <c r="F1640" s="107">
        <v>6</v>
      </c>
      <c r="G1640" s="115">
        <v>0.15</v>
      </c>
      <c r="I1640" s="10">
        <f>+E1640*F1640*G1640</f>
        <v>1.7999999999999998</v>
      </c>
    </row>
    <row r="1641" spans="2:9">
      <c r="B1641" s="13" t="s">
        <v>11</v>
      </c>
      <c r="C1641" s="128"/>
      <c r="E1641" s="115">
        <v>2</v>
      </c>
      <c r="F1641" s="115">
        <v>7.33</v>
      </c>
      <c r="G1641" s="115">
        <v>0.15</v>
      </c>
      <c r="I1641" s="10">
        <f>+E1641*F1641*G1641</f>
        <v>2.1989999999999998</v>
      </c>
    </row>
    <row r="1642" spans="2:9">
      <c r="B1642" s="13" t="s">
        <v>13</v>
      </c>
      <c r="C1642" s="115" t="s">
        <v>107</v>
      </c>
      <c r="E1642" s="115">
        <v>1</v>
      </c>
      <c r="F1642" s="115">
        <v>1.2</v>
      </c>
      <c r="G1642" s="115">
        <v>0.15</v>
      </c>
      <c r="I1642" s="10">
        <f>-+E1642*F1642*G1642</f>
        <v>-0.18</v>
      </c>
    </row>
    <row r="1643" spans="2:9">
      <c r="B1643" s="13" t="s">
        <v>15</v>
      </c>
      <c r="C1643" s="128" t="s">
        <v>259</v>
      </c>
      <c r="E1643" s="115">
        <v>2</v>
      </c>
      <c r="F1643" s="115">
        <v>6</v>
      </c>
      <c r="G1643" s="115">
        <v>0.15</v>
      </c>
      <c r="I1643" s="10">
        <f>+E1643*F1643*G1643</f>
        <v>1.7999999999999998</v>
      </c>
    </row>
    <row r="1644" spans="2:9">
      <c r="B1644" s="13" t="s">
        <v>16</v>
      </c>
      <c r="C1644" s="128"/>
      <c r="E1644" s="115">
        <v>2</v>
      </c>
      <c r="F1644" s="115">
        <v>4.5</v>
      </c>
      <c r="G1644" s="115">
        <v>0.15</v>
      </c>
      <c r="I1644" s="10">
        <f>+E1644*F1644*G1644</f>
        <v>1.3499999999999999</v>
      </c>
    </row>
    <row r="1645" spans="2:9">
      <c r="B1645" s="13" t="s">
        <v>17</v>
      </c>
      <c r="C1645" s="115" t="s">
        <v>107</v>
      </c>
      <c r="E1645" s="115">
        <v>1</v>
      </c>
      <c r="F1645" s="115">
        <v>1.2</v>
      </c>
      <c r="G1645" s="115">
        <v>0.15</v>
      </c>
      <c r="I1645" s="10">
        <f>-+E1645*F1645*G1645</f>
        <v>-0.18</v>
      </c>
    </row>
    <row r="1646" spans="2:9">
      <c r="B1646" s="13" t="s">
        <v>18</v>
      </c>
      <c r="C1646" s="115" t="s">
        <v>197</v>
      </c>
      <c r="E1646" s="115">
        <v>1</v>
      </c>
      <c r="F1646" s="115">
        <v>1</v>
      </c>
      <c r="G1646" s="115">
        <v>0.15</v>
      </c>
      <c r="I1646" s="10">
        <f>-+E1646*F1646*G1646</f>
        <v>-0.15</v>
      </c>
    </row>
    <row r="1647" spans="2:9">
      <c r="B1647" s="13" t="s">
        <v>19</v>
      </c>
      <c r="C1647" s="128" t="s">
        <v>262</v>
      </c>
      <c r="E1647" s="115">
        <v>2</v>
      </c>
      <c r="F1647" s="115">
        <v>12.23</v>
      </c>
      <c r="G1647" s="115">
        <v>0.15</v>
      </c>
      <c r="I1647" s="10">
        <f>+E1647*F1647*G1647</f>
        <v>3.669</v>
      </c>
    </row>
    <row r="1648" spans="2:9">
      <c r="B1648" s="13" t="s">
        <v>20</v>
      </c>
      <c r="C1648" s="128"/>
      <c r="E1648" s="115">
        <v>2</v>
      </c>
      <c r="F1648" s="115">
        <v>2.6</v>
      </c>
      <c r="G1648" s="115">
        <v>0.15</v>
      </c>
      <c r="I1648" s="10">
        <f>+E1648*F1648*G1648</f>
        <v>0.78</v>
      </c>
    </row>
    <row r="1649" spans="1:9">
      <c r="B1649" s="13" t="s">
        <v>21</v>
      </c>
      <c r="C1649" s="115" t="s">
        <v>107</v>
      </c>
      <c r="E1649" s="115">
        <v>5</v>
      </c>
      <c r="F1649" s="115">
        <v>1.2</v>
      </c>
      <c r="G1649" s="115">
        <v>0.15</v>
      </c>
      <c r="I1649" s="10">
        <f>-+E1649*F1649*G1649</f>
        <v>-0.89999999999999991</v>
      </c>
    </row>
    <row r="1650" spans="1:9">
      <c r="B1650" s="13" t="s">
        <v>22</v>
      </c>
      <c r="C1650" s="128" t="s">
        <v>264</v>
      </c>
      <c r="E1650" s="115">
        <v>2</v>
      </c>
      <c r="F1650" s="115">
        <v>1.5</v>
      </c>
      <c r="G1650" s="115">
        <v>0.15</v>
      </c>
      <c r="I1650" s="10">
        <f>+E1650*F1650*G1650</f>
        <v>0.44999999999999996</v>
      </c>
    </row>
    <row r="1651" spans="1:9">
      <c r="B1651" s="13" t="s">
        <v>23</v>
      </c>
      <c r="C1651" s="128"/>
      <c r="E1651" s="115">
        <v>1</v>
      </c>
      <c r="F1651" s="115">
        <v>4.5</v>
      </c>
      <c r="G1651" s="115">
        <v>0.15</v>
      </c>
      <c r="I1651" s="10">
        <f>+E1651*F1651*G1651</f>
        <v>0.67499999999999993</v>
      </c>
    </row>
    <row r="1652" spans="1:9">
      <c r="B1652" s="13" t="s">
        <v>29</v>
      </c>
      <c r="C1652" s="128"/>
      <c r="E1652" s="115">
        <v>1</v>
      </c>
      <c r="F1652" s="115">
        <v>1.2</v>
      </c>
      <c r="G1652" s="115">
        <v>0.15</v>
      </c>
      <c r="I1652" s="10">
        <f>-+E1652*F1652*G1652</f>
        <v>-0.18</v>
      </c>
    </row>
    <row r="1653" spans="1:9">
      <c r="B1653" s="108"/>
      <c r="C1653" s="128"/>
      <c r="E1653" s="107"/>
      <c r="F1653" s="107"/>
      <c r="I1653" s="10"/>
    </row>
    <row r="1654" spans="1:9">
      <c r="B1654" s="13"/>
      <c r="C1654" s="104" t="s">
        <v>185</v>
      </c>
      <c r="E1654" s="110" t="s">
        <v>6</v>
      </c>
      <c r="F1654" s="110" t="s">
        <v>7</v>
      </c>
      <c r="G1654" s="125" t="s">
        <v>8</v>
      </c>
      <c r="H1654" s="110" t="s">
        <v>49</v>
      </c>
      <c r="I1654" s="110" t="s">
        <v>106</v>
      </c>
    </row>
    <row r="1655" spans="1:9">
      <c r="B1655" s="13" t="s">
        <v>9</v>
      </c>
      <c r="C1655" s="128" t="s">
        <v>234</v>
      </c>
      <c r="E1655" s="107">
        <v>2</v>
      </c>
      <c r="F1655" s="107">
        <v>6</v>
      </c>
      <c r="G1655" s="115">
        <v>0.15</v>
      </c>
      <c r="I1655" s="10">
        <f>+E1655*F1655*G1655</f>
        <v>1.7999999999999998</v>
      </c>
    </row>
    <row r="1656" spans="1:9">
      <c r="B1656" s="13" t="s">
        <v>11</v>
      </c>
      <c r="C1656" s="128"/>
      <c r="E1656" s="115">
        <v>2</v>
      </c>
      <c r="F1656" s="115">
        <v>7.56</v>
      </c>
      <c r="G1656" s="115">
        <v>0.15</v>
      </c>
      <c r="I1656" s="10">
        <f>+E1656*F1656*G1656</f>
        <v>2.2679999999999998</v>
      </c>
    </row>
    <row r="1657" spans="1:9">
      <c r="B1657" s="13" t="s">
        <v>13</v>
      </c>
      <c r="C1657" s="115" t="s">
        <v>107</v>
      </c>
      <c r="E1657" s="115">
        <v>1</v>
      </c>
      <c r="F1657" s="115">
        <v>1.2</v>
      </c>
      <c r="G1657" s="115">
        <v>0.15</v>
      </c>
      <c r="I1657" s="10">
        <f>-+E1657*F1657*G1657</f>
        <v>-0.18</v>
      </c>
    </row>
    <row r="1658" spans="1:9">
      <c r="B1658" s="13" t="s">
        <v>15</v>
      </c>
      <c r="C1658" s="128" t="s">
        <v>267</v>
      </c>
      <c r="E1658" s="107">
        <v>4</v>
      </c>
      <c r="F1658" s="107">
        <v>6</v>
      </c>
      <c r="G1658" s="115">
        <v>0.15</v>
      </c>
      <c r="I1658" s="10">
        <f>+E1658*F1658*G1658</f>
        <v>3.5999999999999996</v>
      </c>
    </row>
    <row r="1659" spans="1:9">
      <c r="B1659" s="13" t="s">
        <v>16</v>
      </c>
      <c r="C1659" s="128"/>
      <c r="E1659" s="115">
        <v>4</v>
      </c>
      <c r="F1659" s="115">
        <v>4.5</v>
      </c>
      <c r="G1659" s="115">
        <v>0.15</v>
      </c>
      <c r="I1659" s="10">
        <f>+E1659*F1659*G1659</f>
        <v>2.6999999999999997</v>
      </c>
    </row>
    <row r="1660" spans="1:9">
      <c r="B1660" s="13" t="s">
        <v>17</v>
      </c>
      <c r="C1660" s="115" t="s">
        <v>107</v>
      </c>
      <c r="E1660" s="115">
        <v>2</v>
      </c>
      <c r="F1660" s="115">
        <v>1.2</v>
      </c>
      <c r="G1660" s="115">
        <v>0.15</v>
      </c>
      <c r="I1660" s="10">
        <f>-+E1660*F1660*G1660</f>
        <v>-0.36</v>
      </c>
    </row>
    <row r="1661" spans="1:9">
      <c r="A1661" s="220"/>
      <c r="B1661" s="13" t="s">
        <v>18</v>
      </c>
      <c r="C1661" s="128" t="s">
        <v>268</v>
      </c>
      <c r="E1661" s="115">
        <v>2</v>
      </c>
      <c r="F1661" s="115">
        <v>4.5</v>
      </c>
      <c r="G1661" s="115">
        <v>0.15</v>
      </c>
      <c r="I1661" s="10">
        <f>+E1661*F1661*G1661</f>
        <v>1.3499999999999999</v>
      </c>
    </row>
    <row r="1662" spans="1:9">
      <c r="A1662" s="220"/>
      <c r="B1662" s="13" t="s">
        <v>19</v>
      </c>
      <c r="C1662" s="128"/>
      <c r="E1662" s="115">
        <v>2</v>
      </c>
      <c r="F1662" s="115">
        <v>4.5</v>
      </c>
      <c r="G1662" s="115">
        <v>0.15</v>
      </c>
      <c r="I1662" s="10">
        <f>+E1662*F1662*G1662</f>
        <v>1.3499999999999999</v>
      </c>
    </row>
    <row r="1663" spans="1:9">
      <c r="A1663" s="220"/>
      <c r="B1663" s="13" t="s">
        <v>20</v>
      </c>
      <c r="C1663" s="115" t="s">
        <v>107</v>
      </c>
      <c r="E1663" s="115">
        <v>2</v>
      </c>
      <c r="F1663" s="115">
        <v>1.2</v>
      </c>
      <c r="G1663" s="115">
        <v>0.15</v>
      </c>
      <c r="I1663" s="10">
        <f>-+E1663*F1663*G1663</f>
        <v>-0.36</v>
      </c>
    </row>
    <row r="1664" spans="1:9">
      <c r="A1664" s="220"/>
      <c r="B1664" s="13" t="s">
        <v>21</v>
      </c>
      <c r="C1664" s="128" t="s">
        <v>264</v>
      </c>
      <c r="E1664" s="115">
        <v>2</v>
      </c>
      <c r="F1664" s="115">
        <v>1.5</v>
      </c>
      <c r="G1664" s="115">
        <v>0.15</v>
      </c>
      <c r="I1664" s="10">
        <f>+E1664*F1664*G1664</f>
        <v>0.44999999999999996</v>
      </c>
    </row>
    <row r="1665" spans="1:9">
      <c r="A1665" s="220"/>
      <c r="B1665" s="13" t="s">
        <v>22</v>
      </c>
      <c r="C1665" s="128"/>
      <c r="E1665" s="115">
        <v>1</v>
      </c>
      <c r="F1665" s="115">
        <v>4.5</v>
      </c>
      <c r="G1665" s="115">
        <v>0.15</v>
      </c>
      <c r="I1665" s="10">
        <f>+E1665*F1665*G1665</f>
        <v>0.67499999999999993</v>
      </c>
    </row>
    <row r="1666" spans="1:9">
      <c r="A1666" s="220"/>
      <c r="B1666" s="13" t="s">
        <v>23</v>
      </c>
      <c r="C1666" s="128"/>
      <c r="E1666" s="115">
        <v>1</v>
      </c>
      <c r="F1666" s="115">
        <v>1.2</v>
      </c>
      <c r="G1666" s="115">
        <v>0.15</v>
      </c>
      <c r="I1666" s="10">
        <f>-+E1666*F1666*G1666</f>
        <v>-0.18</v>
      </c>
    </row>
    <row r="1667" spans="1:9">
      <c r="A1667" s="220"/>
      <c r="B1667" s="13" t="s">
        <v>29</v>
      </c>
      <c r="C1667" s="128" t="s">
        <v>262</v>
      </c>
      <c r="E1667" s="115">
        <v>2</v>
      </c>
      <c r="F1667" s="115">
        <v>1.5</v>
      </c>
      <c r="G1667" s="115">
        <v>0.15</v>
      </c>
      <c r="I1667" s="10">
        <f>+E1667*F1667*G1667</f>
        <v>0.44999999999999996</v>
      </c>
    </row>
    <row r="1668" spans="1:9">
      <c r="A1668" s="220"/>
      <c r="B1668" s="13" t="s">
        <v>30</v>
      </c>
      <c r="C1668" s="128"/>
      <c r="E1668" s="115">
        <v>2</v>
      </c>
      <c r="F1668" s="115">
        <v>3.76</v>
      </c>
      <c r="G1668" s="115">
        <v>0.15</v>
      </c>
      <c r="I1668" s="10">
        <f>+E1668*F1668*G1668</f>
        <v>1.1279999999999999</v>
      </c>
    </row>
    <row r="1669" spans="1:9">
      <c r="A1669" s="220"/>
      <c r="B1669" s="13" t="s">
        <v>31</v>
      </c>
      <c r="C1669" s="128"/>
      <c r="E1669" s="115">
        <v>2</v>
      </c>
      <c r="F1669" s="115">
        <v>1.2</v>
      </c>
      <c r="G1669" s="115">
        <v>0.15</v>
      </c>
      <c r="I1669" s="10">
        <f>+E1669*F1669*G1669</f>
        <v>0.36</v>
      </c>
    </row>
    <row r="1670" spans="1:9">
      <c r="A1670" s="220"/>
      <c r="B1670" s="13" t="s">
        <v>32</v>
      </c>
      <c r="C1670" s="115" t="s">
        <v>108</v>
      </c>
      <c r="E1670" s="115">
        <v>1</v>
      </c>
      <c r="F1670" s="115">
        <v>0.9</v>
      </c>
      <c r="G1670" s="115">
        <v>0.15</v>
      </c>
      <c r="I1670" s="10">
        <f>-+E1670*F1670*G1670</f>
        <v>-0.13500000000000001</v>
      </c>
    </row>
    <row r="1671" spans="1:9">
      <c r="A1671" s="220"/>
      <c r="B1671" s="13" t="s">
        <v>33</v>
      </c>
      <c r="C1671" s="115" t="s">
        <v>135</v>
      </c>
      <c r="E1671" s="115">
        <v>1</v>
      </c>
      <c r="F1671" s="115">
        <v>0.85</v>
      </c>
      <c r="G1671" s="115">
        <v>0.15</v>
      </c>
      <c r="I1671" s="10">
        <f>-+E1671*F1671*G1671</f>
        <v>-0.1275</v>
      </c>
    </row>
    <row r="1672" spans="1:9">
      <c r="A1672" s="220"/>
      <c r="B1672" s="13" t="s">
        <v>34</v>
      </c>
      <c r="C1672" s="128" t="s">
        <v>269</v>
      </c>
      <c r="E1672" s="115">
        <v>2</v>
      </c>
      <c r="F1672" s="115">
        <v>9.23</v>
      </c>
      <c r="G1672" s="115">
        <v>0.15</v>
      </c>
      <c r="I1672" s="10">
        <f>+E1672*F1672*G1672</f>
        <v>2.7690000000000001</v>
      </c>
    </row>
    <row r="1673" spans="1:9">
      <c r="A1673" s="220"/>
      <c r="B1673" s="13" t="s">
        <v>35</v>
      </c>
      <c r="C1673" s="128"/>
      <c r="E1673" s="115">
        <v>2</v>
      </c>
      <c r="F1673" s="115">
        <v>3.665</v>
      </c>
      <c r="G1673" s="115">
        <v>0.15</v>
      </c>
      <c r="I1673" s="10">
        <f>+E1673*F1673*G1673</f>
        <v>1.0994999999999999</v>
      </c>
    </row>
    <row r="1674" spans="1:9">
      <c r="A1674" s="220"/>
      <c r="B1674" s="13" t="s">
        <v>36</v>
      </c>
      <c r="C1674" s="115" t="s">
        <v>107</v>
      </c>
      <c r="E1674" s="115">
        <v>3</v>
      </c>
      <c r="F1674" s="115">
        <v>0.9</v>
      </c>
      <c r="G1674" s="115">
        <v>0.15</v>
      </c>
      <c r="I1674" s="10">
        <f>-+E1674*F1674*G1674</f>
        <v>-0.40500000000000003</v>
      </c>
    </row>
    <row r="1675" spans="1:9">
      <c r="A1675" s="220"/>
      <c r="B1675" s="13" t="s">
        <v>37</v>
      </c>
      <c r="C1675" s="128" t="s">
        <v>270</v>
      </c>
      <c r="E1675" s="115">
        <v>2</v>
      </c>
      <c r="F1675" s="115">
        <v>2</v>
      </c>
      <c r="G1675" s="115">
        <v>0.15</v>
      </c>
      <c r="I1675" s="10">
        <f>+E1675*F1675*G1675</f>
        <v>0.6</v>
      </c>
    </row>
    <row r="1676" spans="1:9">
      <c r="A1676" s="220"/>
      <c r="B1676" s="13" t="s">
        <v>38</v>
      </c>
      <c r="C1676" s="107"/>
      <c r="E1676" s="115">
        <v>2</v>
      </c>
      <c r="F1676" s="115">
        <v>2.6</v>
      </c>
      <c r="G1676" s="115">
        <v>0.15</v>
      </c>
      <c r="I1676" s="10">
        <f>+E1676*F1676*G1676</f>
        <v>0.78</v>
      </c>
    </row>
    <row r="1677" spans="1:9">
      <c r="A1677" s="220"/>
      <c r="B1677" s="13" t="s">
        <v>39</v>
      </c>
      <c r="C1677" s="115" t="s">
        <v>107</v>
      </c>
      <c r="E1677" s="115">
        <v>1</v>
      </c>
      <c r="F1677" s="115">
        <v>0.9</v>
      </c>
      <c r="G1677" s="115">
        <v>0.15</v>
      </c>
      <c r="I1677" s="10">
        <f>-+E1677*F1677*G1677</f>
        <v>-0.13500000000000001</v>
      </c>
    </row>
    <row r="1678" spans="1:9">
      <c r="A1678" s="220"/>
      <c r="B1678" s="13" t="s">
        <v>40</v>
      </c>
      <c r="C1678" s="115" t="s">
        <v>108</v>
      </c>
      <c r="E1678" s="115">
        <v>1</v>
      </c>
      <c r="F1678" s="115">
        <v>0.9</v>
      </c>
      <c r="G1678" s="115">
        <v>0.15</v>
      </c>
      <c r="I1678" s="10">
        <f>-+E1678*F1678*G1678</f>
        <v>-0.13500000000000001</v>
      </c>
    </row>
    <row r="1679" spans="1:9">
      <c r="A1679" s="220"/>
      <c r="B1679" s="108"/>
      <c r="C1679" s="107"/>
      <c r="E1679" s="107"/>
      <c r="F1679" s="107"/>
      <c r="I1679" s="10"/>
    </row>
    <row r="1680" spans="1:9">
      <c r="B1680" s="13"/>
      <c r="C1680" s="161" t="s">
        <v>552</v>
      </c>
      <c r="D1680" s="113"/>
      <c r="E1680" s="113"/>
      <c r="I1680" s="9">
        <f>SUM(I1614:I1679)</f>
        <v>60.858000000000011</v>
      </c>
    </row>
    <row r="1681" spans="1:9">
      <c r="B1681" s="13"/>
      <c r="C1681" s="50" t="s">
        <v>691</v>
      </c>
      <c r="D1681" s="50"/>
      <c r="E1681" s="50"/>
      <c r="F1681" s="31"/>
      <c r="G1681" s="10"/>
      <c r="I1681" s="10">
        <f>+I1680*0.1</f>
        <v>6.0858000000000017</v>
      </c>
    </row>
    <row r="1682" spans="1:9">
      <c r="B1682" s="13"/>
      <c r="C1682" s="88" t="s">
        <v>551</v>
      </c>
      <c r="D1682" s="38"/>
      <c r="E1682" s="38"/>
      <c r="F1682" s="25"/>
      <c r="G1682" s="10"/>
      <c r="I1682" s="9">
        <f>SUM(I1680:I1681)</f>
        <v>66.94380000000001</v>
      </c>
    </row>
    <row r="1683" spans="1:9">
      <c r="B1683" s="4"/>
      <c r="C1683" s="89"/>
      <c r="D1683" s="89"/>
      <c r="E1683" s="89"/>
      <c r="F1683" s="155"/>
      <c r="G1683" s="90"/>
      <c r="H1683" s="52"/>
      <c r="I1683" s="9"/>
    </row>
    <row r="1684" spans="1:9">
      <c r="B1684" s="4"/>
      <c r="C1684" s="89"/>
      <c r="D1684" s="89"/>
      <c r="E1684" s="89"/>
      <c r="F1684" s="155"/>
      <c r="G1684" s="90"/>
      <c r="H1684" s="52"/>
      <c r="I1684" s="9"/>
    </row>
    <row r="1685" spans="1:9">
      <c r="A1685" s="219" t="s">
        <v>426</v>
      </c>
      <c r="B1685" s="143"/>
      <c r="C1685" s="142" t="s">
        <v>423</v>
      </c>
      <c r="D1685" s="142"/>
      <c r="E1685" s="147"/>
      <c r="F1685" s="147"/>
      <c r="G1685" s="147"/>
      <c r="I1685" s="147"/>
    </row>
    <row r="1686" spans="1:9">
      <c r="B1686" s="115"/>
      <c r="C1686" s="142" t="s">
        <v>91</v>
      </c>
      <c r="E1686" s="143" t="s">
        <v>6</v>
      </c>
      <c r="F1686" s="143" t="s">
        <v>7</v>
      </c>
      <c r="G1686" s="143" t="s">
        <v>8</v>
      </c>
      <c r="H1686" s="143" t="s">
        <v>49</v>
      </c>
      <c r="I1686" s="143" t="s">
        <v>106</v>
      </c>
    </row>
    <row r="1687" spans="1:9">
      <c r="B1687" s="13" t="s">
        <v>9</v>
      </c>
      <c r="C1687" s="147" t="s">
        <v>282</v>
      </c>
      <c r="E1687" s="115">
        <v>2</v>
      </c>
      <c r="F1687" s="115">
        <v>2.4</v>
      </c>
      <c r="G1687" s="115">
        <v>0.6</v>
      </c>
      <c r="I1687" s="10">
        <f>+E1687*F1687*G1687</f>
        <v>2.88</v>
      </c>
    </row>
    <row r="1688" spans="1:9">
      <c r="B1688" s="13" t="s">
        <v>11</v>
      </c>
      <c r="C1688" s="38"/>
      <c r="D1688" s="38"/>
      <c r="E1688" s="115">
        <v>1</v>
      </c>
      <c r="F1688" s="115">
        <v>1.615</v>
      </c>
      <c r="G1688" s="115">
        <v>0.6</v>
      </c>
      <c r="I1688" s="10">
        <f>+E1688*F1688*G1688</f>
        <v>0.96899999999999997</v>
      </c>
    </row>
    <row r="1689" spans="1:9">
      <c r="B1689" s="13"/>
      <c r="C1689" s="143" t="s">
        <v>424</v>
      </c>
      <c r="D1689" s="38"/>
      <c r="E1689" s="38"/>
      <c r="F1689" s="25"/>
      <c r="G1689" s="10"/>
      <c r="I1689" s="9"/>
    </row>
    <row r="1690" spans="1:9">
      <c r="B1690" s="13" t="s">
        <v>9</v>
      </c>
      <c r="C1690" s="147" t="s">
        <v>282</v>
      </c>
      <c r="E1690" s="115">
        <v>2</v>
      </c>
      <c r="F1690" s="115">
        <v>4</v>
      </c>
      <c r="G1690" s="115">
        <v>0.6</v>
      </c>
      <c r="I1690" s="10">
        <f>+E1690*F1690*G1690</f>
        <v>4.8</v>
      </c>
    </row>
    <row r="1691" spans="1:9">
      <c r="B1691" s="13" t="s">
        <v>11</v>
      </c>
      <c r="C1691" s="38"/>
      <c r="D1691" s="38"/>
      <c r="E1691" s="115">
        <v>1</v>
      </c>
      <c r="F1691" s="115">
        <v>1.4</v>
      </c>
      <c r="G1691" s="115">
        <v>0.6</v>
      </c>
      <c r="I1691" s="10">
        <f>+E1691*F1691*G1691</f>
        <v>0.84</v>
      </c>
    </row>
    <row r="1692" spans="1:9">
      <c r="B1692" s="13" t="s">
        <v>13</v>
      </c>
      <c r="C1692" s="111" t="s">
        <v>425</v>
      </c>
      <c r="D1692" s="38"/>
      <c r="E1692" s="115">
        <v>2</v>
      </c>
      <c r="F1692" s="115">
        <v>2.2999999999999998</v>
      </c>
      <c r="G1692" s="115">
        <v>0.6</v>
      </c>
      <c r="I1692" s="10">
        <f>+E1692*F1692*G1692</f>
        <v>2.76</v>
      </c>
    </row>
    <row r="1693" spans="1:9">
      <c r="B1693" s="13" t="s">
        <v>15</v>
      </c>
      <c r="C1693" s="143"/>
      <c r="D1693" s="38"/>
      <c r="E1693" s="115">
        <v>1</v>
      </c>
      <c r="F1693" s="115">
        <v>2.2999999999999998</v>
      </c>
      <c r="G1693" s="115">
        <v>0.9</v>
      </c>
      <c r="I1693" s="10">
        <f>+E1693*F1693*G1693</f>
        <v>2.0699999999999998</v>
      </c>
    </row>
    <row r="1694" spans="1:9">
      <c r="B1694" s="13"/>
      <c r="C1694" s="38"/>
      <c r="D1694" s="38"/>
      <c r="E1694" s="38"/>
      <c r="F1694" s="25"/>
      <c r="G1694" s="10"/>
      <c r="I1694" s="9"/>
    </row>
    <row r="1695" spans="1:9">
      <c r="B1695" s="13"/>
      <c r="C1695" s="88" t="s">
        <v>551</v>
      </c>
      <c r="D1695" s="38"/>
      <c r="E1695" s="38"/>
      <c r="F1695" s="25"/>
      <c r="G1695" s="10"/>
      <c r="I1695" s="9">
        <f>SUM(I1687:I1694)</f>
        <v>14.318999999999999</v>
      </c>
    </row>
    <row r="1696" spans="1:9">
      <c r="B1696" s="4"/>
      <c r="C1696" s="89"/>
      <c r="D1696" s="89"/>
      <c r="E1696" s="89"/>
      <c r="F1696" s="155"/>
      <c r="G1696" s="90"/>
      <c r="H1696" s="52"/>
      <c r="I1696" s="9"/>
    </row>
    <row r="1697" spans="1:9">
      <c r="A1697" s="218" t="s">
        <v>523</v>
      </c>
      <c r="B1697" s="129"/>
      <c r="C1697" s="155" t="s">
        <v>521</v>
      </c>
      <c r="D1697" s="129"/>
      <c r="E1697" s="129"/>
      <c r="I1697" s="9"/>
    </row>
    <row r="1698" spans="1:9">
      <c r="B1698" s="115"/>
      <c r="C1698" s="129" t="s">
        <v>91</v>
      </c>
      <c r="E1698" s="131" t="s">
        <v>6</v>
      </c>
      <c r="F1698" s="131" t="s">
        <v>7</v>
      </c>
      <c r="G1698" s="131" t="s">
        <v>8</v>
      </c>
      <c r="H1698" s="131" t="s">
        <v>49</v>
      </c>
      <c r="I1698" s="131" t="s">
        <v>106</v>
      </c>
    </row>
    <row r="1699" spans="1:9">
      <c r="B1699" s="13" t="s">
        <v>9</v>
      </c>
      <c r="C1699" s="134" t="s">
        <v>235</v>
      </c>
      <c r="D1699" s="134"/>
      <c r="F1699" s="134">
        <v>6</v>
      </c>
      <c r="G1699" s="134">
        <v>4.5</v>
      </c>
      <c r="I1699" s="133">
        <f t="shared" ref="I1699" si="176">+G1699*F1699</f>
        <v>27</v>
      </c>
    </row>
    <row r="1700" spans="1:9">
      <c r="B1700" s="13" t="s">
        <v>11</v>
      </c>
      <c r="C1700" s="147" t="s">
        <v>261</v>
      </c>
      <c r="D1700" s="147"/>
      <c r="F1700" s="147">
        <v>6</v>
      </c>
      <c r="G1700" s="147">
        <v>2.5150000000000001</v>
      </c>
      <c r="I1700" s="146">
        <f t="shared" ref="I1700" si="177">+G1700*F1700</f>
        <v>15.09</v>
      </c>
    </row>
    <row r="1701" spans="1:9">
      <c r="B1701" s="13" t="s">
        <v>13</v>
      </c>
      <c r="C1701" s="147"/>
      <c r="D1701" s="147"/>
      <c r="F1701" s="147">
        <v>3.4849999999999999</v>
      </c>
      <c r="G1701" s="147">
        <v>2.2149999999999999</v>
      </c>
      <c r="I1701" s="146">
        <f t="shared" ref="I1701" si="178">+G1701*F1701</f>
        <v>7.7192749999999997</v>
      </c>
    </row>
    <row r="1702" spans="1:9">
      <c r="B1702" s="13"/>
      <c r="C1702" s="147"/>
      <c r="D1702" s="147"/>
      <c r="F1702" s="147"/>
      <c r="G1702" s="147"/>
      <c r="I1702" s="146"/>
    </row>
    <row r="1703" spans="1:9">
      <c r="B1703" s="13"/>
      <c r="C1703" s="129" t="s">
        <v>92</v>
      </c>
      <c r="D1703" s="134"/>
      <c r="F1703" s="134"/>
      <c r="G1703" s="134"/>
      <c r="I1703" s="133"/>
    </row>
    <row r="1704" spans="1:9">
      <c r="B1704" s="13" t="s">
        <v>9</v>
      </c>
      <c r="C1704" s="132" t="s">
        <v>312</v>
      </c>
      <c r="D1704" s="134"/>
      <c r="F1704" s="134">
        <v>4.5</v>
      </c>
      <c r="G1704" s="134">
        <v>4.5</v>
      </c>
      <c r="I1704" s="133">
        <f t="shared" ref="I1704" si="179">+G1704*F1704</f>
        <v>20.25</v>
      </c>
    </row>
    <row r="1705" spans="1:9">
      <c r="B1705" s="13" t="s">
        <v>11</v>
      </c>
      <c r="C1705" s="134" t="s">
        <v>311</v>
      </c>
      <c r="D1705" s="134"/>
      <c r="F1705" s="134">
        <v>6</v>
      </c>
      <c r="G1705" s="134">
        <v>4.7300000000000004</v>
      </c>
      <c r="I1705" s="133">
        <f t="shared" ref="I1705" si="180">+G1705*F1705</f>
        <v>28.380000000000003</v>
      </c>
    </row>
    <row r="1706" spans="1:9">
      <c r="B1706" s="13"/>
      <c r="C1706" s="134"/>
      <c r="D1706" s="134"/>
      <c r="F1706" s="134"/>
      <c r="G1706" s="134"/>
      <c r="I1706" s="133"/>
    </row>
    <row r="1707" spans="1:9">
      <c r="B1707" s="115"/>
      <c r="C1707" s="161" t="s">
        <v>552</v>
      </c>
      <c r="D1707" s="72"/>
      <c r="E1707" s="72"/>
      <c r="I1707" s="9">
        <f>SUM(I1699:I1706)</f>
        <v>98.439275000000009</v>
      </c>
    </row>
    <row r="1708" spans="1:9">
      <c r="B1708" s="115"/>
      <c r="C1708" s="50" t="s">
        <v>691</v>
      </c>
      <c r="D1708" s="50"/>
      <c r="E1708" s="50"/>
      <c r="I1708" s="10">
        <f>+I1707*0.1</f>
        <v>9.8439275000000013</v>
      </c>
    </row>
    <row r="1709" spans="1:9">
      <c r="B1709" s="115"/>
      <c r="C1709" s="88" t="s">
        <v>551</v>
      </c>
      <c r="D1709" s="25"/>
      <c r="E1709" s="25"/>
      <c r="I1709" s="9">
        <f>SUM(I1707:I1708)</f>
        <v>108.28320250000002</v>
      </c>
    </row>
    <row r="1710" spans="1:9">
      <c r="B1710" s="115"/>
      <c r="C1710" s="129"/>
      <c r="D1710" s="129"/>
      <c r="E1710" s="129"/>
      <c r="I1710" s="9"/>
    </row>
    <row r="1711" spans="1:9">
      <c r="A1711" s="218" t="s">
        <v>524</v>
      </c>
      <c r="B1711" s="129"/>
      <c r="C1711" s="155" t="s">
        <v>522</v>
      </c>
      <c r="D1711" s="129"/>
      <c r="E1711" s="129"/>
      <c r="I1711" s="9"/>
    </row>
    <row r="1712" spans="1:9">
      <c r="B1712" s="115"/>
      <c r="C1712" s="129" t="s">
        <v>91</v>
      </c>
      <c r="E1712" s="131" t="s">
        <v>6</v>
      </c>
      <c r="F1712" s="131" t="s">
        <v>7</v>
      </c>
      <c r="G1712" s="131" t="s">
        <v>8</v>
      </c>
      <c r="H1712" s="131" t="s">
        <v>49</v>
      </c>
      <c r="I1712" s="131" t="s">
        <v>106</v>
      </c>
    </row>
    <row r="1713" spans="2:9">
      <c r="B1713" s="115"/>
      <c r="C1713" s="134" t="s">
        <v>235</v>
      </c>
      <c r="D1713" s="129"/>
      <c r="E1713" s="111">
        <v>2</v>
      </c>
      <c r="F1713" s="134">
        <v>6</v>
      </c>
      <c r="G1713" s="134">
        <v>0.15</v>
      </c>
      <c r="I1713" s="39">
        <f>G1713*F1713*E1713</f>
        <v>1.7999999999999998</v>
      </c>
    </row>
    <row r="1714" spans="2:9">
      <c r="B1714" s="115"/>
      <c r="C1714" s="129"/>
      <c r="D1714" s="129"/>
      <c r="E1714" s="111">
        <v>2</v>
      </c>
      <c r="F1714" s="134">
        <v>4.5</v>
      </c>
      <c r="G1714" s="134">
        <v>0.15</v>
      </c>
      <c r="I1714" s="39">
        <f>G1714*F1714*E1714</f>
        <v>1.3499999999999999</v>
      </c>
    </row>
    <row r="1715" spans="2:9">
      <c r="B1715" s="115"/>
      <c r="C1715" s="115" t="s">
        <v>107</v>
      </c>
      <c r="E1715" s="115">
        <v>1</v>
      </c>
      <c r="F1715" s="115">
        <v>1.2</v>
      </c>
      <c r="G1715" s="115">
        <v>0.15</v>
      </c>
      <c r="I1715" s="10">
        <f>-+E1715*F1715*G1715</f>
        <v>-0.18</v>
      </c>
    </row>
    <row r="1716" spans="2:9">
      <c r="B1716" s="115"/>
      <c r="C1716" s="147" t="s">
        <v>261</v>
      </c>
      <c r="E1716" s="111">
        <v>2</v>
      </c>
      <c r="F1716" s="147">
        <v>6</v>
      </c>
      <c r="G1716" s="147">
        <v>0.15</v>
      </c>
      <c r="I1716" s="39">
        <f t="shared" ref="I1716:I1717" si="181">G1716*F1716*E1716</f>
        <v>1.7999999999999998</v>
      </c>
    </row>
    <row r="1717" spans="2:9">
      <c r="B1717" s="115"/>
      <c r="C1717" s="115"/>
      <c r="E1717" s="111">
        <v>2</v>
      </c>
      <c r="F1717" s="147">
        <v>4.7249999999999996</v>
      </c>
      <c r="G1717" s="147">
        <v>0.15</v>
      </c>
      <c r="I1717" s="39">
        <f t="shared" si="181"/>
        <v>1.4174999999999998</v>
      </c>
    </row>
    <row r="1718" spans="2:9">
      <c r="B1718" s="115"/>
      <c r="C1718" s="115" t="s">
        <v>107</v>
      </c>
      <c r="E1718" s="115">
        <v>1</v>
      </c>
      <c r="F1718" s="115">
        <v>1.2</v>
      </c>
      <c r="G1718" s="115">
        <v>0.15</v>
      </c>
      <c r="I1718" s="10">
        <f>-+E1718*F1718*G1718</f>
        <v>-0.18</v>
      </c>
    </row>
    <row r="1719" spans="2:9">
      <c r="B1719" s="115"/>
      <c r="C1719" s="115"/>
      <c r="E1719" s="115"/>
      <c r="F1719" s="115"/>
      <c r="I1719" s="10"/>
    </row>
    <row r="1720" spans="2:9">
      <c r="B1720" s="115"/>
      <c r="C1720" s="129" t="s">
        <v>92</v>
      </c>
      <c r="D1720" s="129"/>
      <c r="E1720" s="109"/>
      <c r="I1720" s="12"/>
    </row>
    <row r="1721" spans="2:9">
      <c r="B1721" s="115"/>
      <c r="C1721" s="132" t="s">
        <v>312</v>
      </c>
      <c r="D1721" s="129"/>
      <c r="E1721" s="111">
        <v>2</v>
      </c>
      <c r="F1721" s="134">
        <v>4.5</v>
      </c>
      <c r="G1721" s="134">
        <v>0.15</v>
      </c>
      <c r="I1721" s="39">
        <f>G1721*F1721*E1721</f>
        <v>1.3499999999999999</v>
      </c>
    </row>
    <row r="1722" spans="2:9">
      <c r="B1722" s="115"/>
      <c r="C1722" s="129"/>
      <c r="D1722" s="129"/>
      <c r="E1722" s="111">
        <v>2</v>
      </c>
      <c r="F1722" s="134">
        <v>4.5</v>
      </c>
      <c r="G1722" s="134">
        <v>0.15</v>
      </c>
      <c r="I1722" s="39">
        <f>G1722*F1722*E1722</f>
        <v>1.3499999999999999</v>
      </c>
    </row>
    <row r="1723" spans="2:9">
      <c r="B1723" s="115"/>
      <c r="C1723" s="115" t="s">
        <v>107</v>
      </c>
      <c r="D1723" s="129"/>
      <c r="E1723" s="115">
        <v>1</v>
      </c>
      <c r="F1723" s="115">
        <v>1.2</v>
      </c>
      <c r="G1723" s="115">
        <v>0.15</v>
      </c>
      <c r="I1723" s="10">
        <f>-+E1723*F1723*G1723</f>
        <v>-0.18</v>
      </c>
    </row>
    <row r="1724" spans="2:9">
      <c r="B1724" s="115"/>
      <c r="C1724" s="134" t="s">
        <v>311</v>
      </c>
      <c r="D1724" s="129"/>
      <c r="E1724" s="111">
        <v>2</v>
      </c>
      <c r="F1724" s="134">
        <v>6</v>
      </c>
      <c r="G1724" s="134">
        <v>0.15</v>
      </c>
      <c r="I1724" s="39">
        <f>G1724*F1724*E1724</f>
        <v>1.7999999999999998</v>
      </c>
    </row>
    <row r="1725" spans="2:9">
      <c r="B1725" s="115"/>
      <c r="C1725" s="129"/>
      <c r="D1725" s="129"/>
      <c r="E1725" s="111">
        <v>2</v>
      </c>
      <c r="F1725" s="134">
        <v>4.7300000000000004</v>
      </c>
      <c r="G1725" s="134">
        <v>0.15</v>
      </c>
      <c r="I1725" s="39">
        <f>G1725*F1725*E1725</f>
        <v>1.419</v>
      </c>
    </row>
    <row r="1726" spans="2:9">
      <c r="B1726" s="115"/>
      <c r="C1726" s="115" t="s">
        <v>107</v>
      </c>
      <c r="D1726" s="129"/>
      <c r="E1726" s="115">
        <v>1</v>
      </c>
      <c r="F1726" s="115">
        <v>1.2</v>
      </c>
      <c r="G1726" s="115">
        <v>0.15</v>
      </c>
      <c r="I1726" s="10">
        <f>-+E1726*F1726*G1726</f>
        <v>-0.18</v>
      </c>
    </row>
    <row r="1727" spans="2:9">
      <c r="B1727" s="115"/>
      <c r="C1727" s="129"/>
      <c r="D1727" s="129"/>
      <c r="E1727" s="129"/>
      <c r="I1727" s="9"/>
    </row>
    <row r="1728" spans="2:9">
      <c r="B1728" s="115"/>
      <c r="C1728" s="161" t="s">
        <v>552</v>
      </c>
      <c r="D1728" s="72"/>
      <c r="E1728" s="72"/>
      <c r="I1728" s="9">
        <f>SUM(I1713:I1727)</f>
        <v>11.566500000000001</v>
      </c>
    </row>
    <row r="1729" spans="1:9">
      <c r="B1729" s="115"/>
      <c r="C1729" s="50" t="s">
        <v>691</v>
      </c>
      <c r="D1729" s="50"/>
      <c r="E1729" s="50"/>
      <c r="I1729" s="10">
        <f>+I1728*0.1</f>
        <v>1.1566500000000002</v>
      </c>
    </row>
    <row r="1730" spans="1:9">
      <c r="B1730" s="115"/>
      <c r="C1730" s="88" t="s">
        <v>551</v>
      </c>
      <c r="D1730" s="25"/>
      <c r="E1730" s="25"/>
      <c r="I1730" s="9">
        <f>SUM(I1728:I1729)</f>
        <v>12.723150000000002</v>
      </c>
    </row>
    <row r="1731" spans="1:9">
      <c r="B1731" s="115"/>
      <c r="I1731" s="9"/>
    </row>
    <row r="1732" spans="1:9">
      <c r="A1732" s="219" t="s">
        <v>427</v>
      </c>
      <c r="B1732" s="120"/>
      <c r="C1732" s="25" t="s">
        <v>525</v>
      </c>
      <c r="D1732" s="25"/>
      <c r="E1732" s="46"/>
      <c r="F1732" s="46"/>
      <c r="G1732" s="128"/>
      <c r="I1732" s="46"/>
    </row>
    <row r="1733" spans="1:9">
      <c r="C1733" s="104" t="s">
        <v>91</v>
      </c>
      <c r="E1733" s="43" t="s">
        <v>6</v>
      </c>
      <c r="F1733" s="43" t="s">
        <v>7</v>
      </c>
      <c r="G1733" s="125" t="s">
        <v>8</v>
      </c>
      <c r="H1733" s="43" t="s">
        <v>49</v>
      </c>
      <c r="I1733" s="43" t="s">
        <v>106</v>
      </c>
    </row>
    <row r="1734" spans="1:9">
      <c r="B1734" s="13" t="s">
        <v>9</v>
      </c>
      <c r="C1734" s="128" t="s">
        <v>285</v>
      </c>
      <c r="D1734" s="46"/>
      <c r="F1734" s="46">
        <v>3.37</v>
      </c>
      <c r="G1734" s="128">
        <v>3</v>
      </c>
      <c r="I1734" s="45">
        <f t="shared" ref="I1734" si="182">+G1734*F1734</f>
        <v>10.11</v>
      </c>
    </row>
    <row r="1735" spans="1:9">
      <c r="B1735" s="13" t="s">
        <v>11</v>
      </c>
      <c r="C1735" s="128" t="s">
        <v>280</v>
      </c>
      <c r="D1735" s="46"/>
      <c r="F1735" s="128">
        <v>3.37</v>
      </c>
      <c r="G1735" s="128">
        <v>2.5150000000000001</v>
      </c>
      <c r="I1735" s="127">
        <f t="shared" ref="I1735:I1738" si="183">+G1735*F1735</f>
        <v>8.4755500000000001</v>
      </c>
    </row>
    <row r="1736" spans="1:9">
      <c r="B1736" s="13" t="s">
        <v>13</v>
      </c>
      <c r="C1736" s="115" t="s">
        <v>281</v>
      </c>
      <c r="D1736" s="46"/>
      <c r="F1736" s="128">
        <v>2.4</v>
      </c>
      <c r="G1736" s="128">
        <v>1.8</v>
      </c>
      <c r="I1736" s="127">
        <f t="shared" si="183"/>
        <v>4.32</v>
      </c>
    </row>
    <row r="1737" spans="1:9">
      <c r="B1737" s="13" t="s">
        <v>15</v>
      </c>
      <c r="C1737" s="115" t="s">
        <v>281</v>
      </c>
      <c r="D1737" s="46"/>
      <c r="F1737" s="128">
        <v>2.4</v>
      </c>
      <c r="G1737" s="128">
        <v>2.1</v>
      </c>
      <c r="I1737" s="127">
        <f t="shared" si="183"/>
        <v>5.04</v>
      </c>
    </row>
    <row r="1738" spans="1:9">
      <c r="B1738" s="13" t="s">
        <v>16</v>
      </c>
      <c r="C1738" s="115" t="s">
        <v>282</v>
      </c>
      <c r="D1738" s="128"/>
      <c r="F1738" s="128">
        <v>2.4</v>
      </c>
      <c r="G1738" s="128">
        <v>2.8149999999999999</v>
      </c>
      <c r="I1738" s="127">
        <f t="shared" si="183"/>
        <v>6.7559999999999993</v>
      </c>
    </row>
    <row r="1739" spans="1:9">
      <c r="B1739" s="13"/>
      <c r="C1739" s="104" t="s">
        <v>92</v>
      </c>
      <c r="D1739" s="46"/>
      <c r="F1739" s="46"/>
      <c r="G1739" s="128"/>
      <c r="I1739" s="45"/>
    </row>
    <row r="1740" spans="1:9">
      <c r="B1740" s="13" t="s">
        <v>9</v>
      </c>
      <c r="C1740" s="128" t="s">
        <v>283</v>
      </c>
      <c r="D1740" s="108"/>
      <c r="F1740" s="108">
        <v>6</v>
      </c>
      <c r="G1740" s="128">
        <v>4.7300000000000004</v>
      </c>
      <c r="I1740" s="112">
        <f t="shared" ref="I1740" si="184">+G1740*F1740</f>
        <v>28.380000000000003</v>
      </c>
    </row>
    <row r="1741" spans="1:9">
      <c r="B1741" s="13"/>
      <c r="C1741" s="104" t="s">
        <v>185</v>
      </c>
      <c r="D1741" s="108"/>
      <c r="F1741" s="108"/>
      <c r="G1741" s="128"/>
      <c r="I1741" s="112"/>
    </row>
    <row r="1742" spans="1:9">
      <c r="B1742" s="13" t="s">
        <v>9</v>
      </c>
      <c r="C1742" s="128" t="s">
        <v>283</v>
      </c>
      <c r="D1742" s="108"/>
      <c r="F1742" s="108">
        <v>6</v>
      </c>
      <c r="G1742" s="128">
        <v>4.7300000000000004</v>
      </c>
      <c r="I1742" s="112">
        <f t="shared" ref="I1742:I1744" si="185">+G1742*F1742</f>
        <v>28.380000000000003</v>
      </c>
    </row>
    <row r="1743" spans="1:9">
      <c r="B1743" s="13" t="s">
        <v>11</v>
      </c>
      <c r="C1743" s="115" t="s">
        <v>282</v>
      </c>
      <c r="D1743" s="108"/>
      <c r="F1743" s="108">
        <v>4</v>
      </c>
      <c r="G1743" s="128">
        <v>2.6</v>
      </c>
      <c r="I1743" s="112">
        <f t="shared" si="185"/>
        <v>10.4</v>
      </c>
    </row>
    <row r="1744" spans="1:9">
      <c r="B1744" s="13" t="s">
        <v>13</v>
      </c>
      <c r="C1744" s="115" t="s">
        <v>284</v>
      </c>
      <c r="D1744" s="108"/>
      <c r="F1744" s="108">
        <v>1.5</v>
      </c>
      <c r="G1744" s="128">
        <v>2.7</v>
      </c>
      <c r="I1744" s="112">
        <f t="shared" si="185"/>
        <v>4.0500000000000007</v>
      </c>
    </row>
    <row r="1745" spans="1:9">
      <c r="B1745" s="13"/>
      <c r="C1745" s="108"/>
      <c r="D1745" s="108"/>
      <c r="F1745" s="108"/>
      <c r="G1745" s="128"/>
      <c r="I1745" s="112"/>
    </row>
    <row r="1746" spans="1:9">
      <c r="C1746" s="161" t="s">
        <v>552</v>
      </c>
      <c r="D1746" s="72"/>
      <c r="E1746" s="72"/>
      <c r="I1746" s="9">
        <f>SUM(I1734:I1745)</f>
        <v>105.91155000000001</v>
      </c>
    </row>
    <row r="1747" spans="1:9">
      <c r="C1747" s="50" t="s">
        <v>697</v>
      </c>
      <c r="D1747" s="50"/>
      <c r="E1747" s="50"/>
      <c r="I1747" s="10">
        <f>+I1746*0.1</f>
        <v>10.591155000000001</v>
      </c>
    </row>
    <row r="1748" spans="1:9">
      <c r="C1748" s="88" t="s">
        <v>551</v>
      </c>
      <c r="D1748" s="25"/>
      <c r="E1748" s="25"/>
      <c r="I1748" s="9">
        <f>SUM(I1746:I1747)</f>
        <v>116.50270500000001</v>
      </c>
    </row>
    <row r="1749" spans="1:9">
      <c r="B1749" s="13"/>
      <c r="C1749" s="38"/>
      <c r="D1749" s="38"/>
      <c r="E1749" s="38"/>
      <c r="F1749" s="25"/>
      <c r="G1749" s="10"/>
      <c r="I1749" s="9"/>
    </row>
    <row r="1750" spans="1:9">
      <c r="A1750" s="219" t="s">
        <v>428</v>
      </c>
      <c r="B1750" s="120"/>
      <c r="C1750" s="155" t="s">
        <v>526</v>
      </c>
      <c r="D1750" s="104"/>
      <c r="E1750" s="86"/>
      <c r="F1750" s="86"/>
      <c r="G1750" s="128"/>
      <c r="I1750" s="86"/>
    </row>
    <row r="1751" spans="1:9">
      <c r="C1751" s="104" t="s">
        <v>91</v>
      </c>
      <c r="E1751" s="84" t="s">
        <v>6</v>
      </c>
      <c r="F1751" s="84" t="s">
        <v>7</v>
      </c>
      <c r="G1751" s="125" t="s">
        <v>8</v>
      </c>
      <c r="H1751" s="84" t="s">
        <v>109</v>
      </c>
      <c r="I1751" s="84" t="s">
        <v>106</v>
      </c>
    </row>
    <row r="1752" spans="1:9">
      <c r="B1752" s="13" t="s">
        <v>9</v>
      </c>
      <c r="C1752" s="128" t="s">
        <v>279</v>
      </c>
      <c r="E1752" s="85">
        <v>2</v>
      </c>
      <c r="F1752" s="85">
        <v>2.5499999999999998</v>
      </c>
      <c r="H1752" s="85">
        <v>1.2</v>
      </c>
      <c r="I1752" s="10">
        <f>+E1752*F1752*H1752</f>
        <v>6.1199999999999992</v>
      </c>
    </row>
    <row r="1753" spans="1:9">
      <c r="B1753" s="101"/>
      <c r="E1753" s="85">
        <v>2</v>
      </c>
      <c r="F1753" s="10">
        <v>3</v>
      </c>
      <c r="H1753" s="107">
        <v>1.2</v>
      </c>
      <c r="I1753" s="10">
        <f>+E1753*F1753*H1753</f>
        <v>7.1999999999999993</v>
      </c>
    </row>
    <row r="1754" spans="1:9">
      <c r="B1754" s="128"/>
      <c r="C1754" s="115" t="s">
        <v>108</v>
      </c>
      <c r="E1754" s="115">
        <v>1</v>
      </c>
      <c r="F1754" s="115">
        <v>0.9</v>
      </c>
      <c r="H1754" s="115">
        <v>1.2</v>
      </c>
      <c r="I1754" s="10">
        <f>-+E1754*F1754*H1754</f>
        <v>-1.08</v>
      </c>
    </row>
    <row r="1755" spans="1:9">
      <c r="B1755" s="128"/>
      <c r="C1755" s="115" t="s">
        <v>135</v>
      </c>
      <c r="E1755" s="115">
        <v>2</v>
      </c>
      <c r="F1755" s="115">
        <v>0.85</v>
      </c>
      <c r="H1755" s="115">
        <v>1.2</v>
      </c>
      <c r="I1755" s="10">
        <f>-+E1755*F1755*H1755</f>
        <v>-2.04</v>
      </c>
    </row>
    <row r="1756" spans="1:9">
      <c r="B1756" s="128"/>
      <c r="E1756" s="115">
        <v>4</v>
      </c>
      <c r="F1756" s="115">
        <v>1.2</v>
      </c>
      <c r="H1756" s="115">
        <v>1.2</v>
      </c>
      <c r="I1756" s="10">
        <f>+E1756*F1756*H1756</f>
        <v>5.76</v>
      </c>
    </row>
    <row r="1757" spans="1:9">
      <c r="B1757" s="128"/>
      <c r="E1757" s="115">
        <v>4</v>
      </c>
      <c r="F1757" s="10">
        <v>1.5</v>
      </c>
      <c r="H1757" s="115">
        <v>1.2</v>
      </c>
      <c r="I1757" s="10">
        <f>+E1757*F1757*H1757</f>
        <v>7.1999999999999993</v>
      </c>
    </row>
    <row r="1758" spans="1:9">
      <c r="B1758" s="128"/>
      <c r="C1758" s="115" t="s">
        <v>135</v>
      </c>
      <c r="E1758" s="115">
        <v>2</v>
      </c>
      <c r="F1758" s="115">
        <v>0.85</v>
      </c>
      <c r="H1758" s="115">
        <v>1.2</v>
      </c>
      <c r="I1758" s="10">
        <f>-+E1758*F1758*H1758</f>
        <v>-2.04</v>
      </c>
    </row>
    <row r="1759" spans="1:9">
      <c r="B1759" s="128">
        <v>2</v>
      </c>
      <c r="C1759" s="128" t="s">
        <v>280</v>
      </c>
      <c r="E1759" s="115">
        <v>2</v>
      </c>
      <c r="F1759" s="115">
        <v>1.7549999999999999</v>
      </c>
      <c r="H1759" s="115">
        <v>1.2</v>
      </c>
      <c r="I1759" s="10">
        <f>+E1759*F1759*H1759</f>
        <v>4.2119999999999997</v>
      </c>
    </row>
    <row r="1760" spans="1:9">
      <c r="B1760" s="128"/>
      <c r="E1760" s="115">
        <v>2</v>
      </c>
      <c r="F1760" s="135">
        <v>2.5150000000000001</v>
      </c>
      <c r="H1760" s="115">
        <v>1.2</v>
      </c>
      <c r="I1760" s="10">
        <f>+E1760*F1760*H1760</f>
        <v>6.0360000000000005</v>
      </c>
    </row>
    <row r="1761" spans="2:9">
      <c r="B1761" s="128"/>
      <c r="C1761" s="115" t="s">
        <v>108</v>
      </c>
      <c r="E1761" s="115">
        <v>1</v>
      </c>
      <c r="F1761" s="115">
        <v>0.9</v>
      </c>
      <c r="H1761" s="115">
        <v>1.2</v>
      </c>
      <c r="I1761" s="10">
        <f>-+E1761*F1761*H1761</f>
        <v>-1.08</v>
      </c>
    </row>
    <row r="1762" spans="2:9">
      <c r="B1762" s="128"/>
      <c r="C1762" s="115" t="s">
        <v>135</v>
      </c>
      <c r="E1762" s="115">
        <v>2</v>
      </c>
      <c r="F1762" s="115">
        <v>0.85</v>
      </c>
      <c r="H1762" s="115">
        <v>1.2</v>
      </c>
      <c r="I1762" s="10">
        <f>-+E1762*F1762*H1762</f>
        <v>-2.04</v>
      </c>
    </row>
    <row r="1763" spans="2:9">
      <c r="B1763" s="128"/>
      <c r="E1763" s="115">
        <v>4</v>
      </c>
      <c r="F1763" s="115">
        <v>1.5</v>
      </c>
      <c r="H1763" s="115">
        <v>1.2</v>
      </c>
      <c r="I1763" s="10">
        <f>+E1763*F1763*H1763</f>
        <v>7.1999999999999993</v>
      </c>
    </row>
    <row r="1764" spans="2:9">
      <c r="B1764" s="128"/>
      <c r="E1764" s="115">
        <v>4</v>
      </c>
      <c r="F1764" s="10">
        <v>1.2</v>
      </c>
      <c r="H1764" s="115">
        <v>1.2</v>
      </c>
      <c r="I1764" s="10">
        <f>+E1764*F1764*H1764</f>
        <v>5.76</v>
      </c>
    </row>
    <row r="1765" spans="2:9">
      <c r="B1765" s="128"/>
      <c r="C1765" s="115" t="s">
        <v>135</v>
      </c>
      <c r="E1765" s="115">
        <v>2</v>
      </c>
      <c r="F1765" s="115">
        <v>0.85</v>
      </c>
      <c r="H1765" s="115">
        <v>1.2</v>
      </c>
      <c r="I1765" s="10">
        <f>-+E1765*F1765*H1765</f>
        <v>-2.04</v>
      </c>
    </row>
    <row r="1766" spans="2:9">
      <c r="B1766" s="128">
        <v>3</v>
      </c>
      <c r="C1766" s="115" t="s">
        <v>281</v>
      </c>
      <c r="E1766" s="115">
        <v>2</v>
      </c>
      <c r="F1766" s="115">
        <v>2.4</v>
      </c>
      <c r="H1766" s="115">
        <v>1.2</v>
      </c>
      <c r="I1766" s="10">
        <f>+E1766*F1766*H1766</f>
        <v>5.76</v>
      </c>
    </row>
    <row r="1767" spans="2:9">
      <c r="B1767" s="128"/>
      <c r="E1767" s="115">
        <v>2</v>
      </c>
      <c r="F1767" s="103">
        <v>1.8</v>
      </c>
      <c r="H1767" s="115">
        <v>1.2</v>
      </c>
      <c r="I1767" s="10">
        <f>+E1767*F1767*H1767</f>
        <v>4.32</v>
      </c>
    </row>
    <row r="1768" spans="2:9">
      <c r="B1768" s="128"/>
      <c r="C1768" s="115" t="s">
        <v>135</v>
      </c>
      <c r="E1768" s="115">
        <v>1</v>
      </c>
      <c r="F1768" s="115">
        <v>0.85</v>
      </c>
      <c r="H1768" s="115">
        <v>1.2</v>
      </c>
      <c r="I1768" s="10">
        <f>-+E1768*F1768*H1768</f>
        <v>-1.02</v>
      </c>
    </row>
    <row r="1769" spans="2:9">
      <c r="B1769" s="128">
        <v>4</v>
      </c>
      <c r="C1769" s="115" t="s">
        <v>281</v>
      </c>
      <c r="E1769" s="115">
        <v>2</v>
      </c>
      <c r="F1769" s="115">
        <v>2.4</v>
      </c>
      <c r="H1769" s="115">
        <v>1.2</v>
      </c>
      <c r="I1769" s="10">
        <f>+E1769*F1769*H1769</f>
        <v>5.76</v>
      </c>
    </row>
    <row r="1770" spans="2:9">
      <c r="B1770" s="128"/>
      <c r="E1770" s="115">
        <v>2</v>
      </c>
      <c r="F1770" s="103">
        <v>2.1</v>
      </c>
      <c r="H1770" s="115">
        <v>1.2</v>
      </c>
      <c r="I1770" s="10">
        <f>+E1770*F1770*H1770</f>
        <v>5.04</v>
      </c>
    </row>
    <row r="1771" spans="2:9">
      <c r="B1771" s="128"/>
      <c r="C1771" s="115" t="s">
        <v>135</v>
      </c>
      <c r="E1771" s="115">
        <v>1</v>
      </c>
      <c r="F1771" s="115">
        <v>0.85</v>
      </c>
      <c r="H1771" s="115">
        <v>1.2</v>
      </c>
      <c r="I1771" s="10">
        <f>-+E1771*F1771*H1771</f>
        <v>-1.02</v>
      </c>
    </row>
    <row r="1772" spans="2:9">
      <c r="B1772" s="128">
        <v>5</v>
      </c>
      <c r="C1772" s="115" t="s">
        <v>282</v>
      </c>
      <c r="E1772" s="115">
        <v>2</v>
      </c>
      <c r="F1772" s="115">
        <v>2.4</v>
      </c>
      <c r="H1772" s="115">
        <v>1.2</v>
      </c>
      <c r="I1772" s="10">
        <f>+E1772*F1772*H1772</f>
        <v>5.76</v>
      </c>
    </row>
    <row r="1773" spans="2:9">
      <c r="B1773" s="128"/>
      <c r="E1773" s="115">
        <v>2</v>
      </c>
      <c r="F1773" s="135">
        <v>2.8149999999999999</v>
      </c>
      <c r="H1773" s="115">
        <v>1.2</v>
      </c>
      <c r="I1773" s="10">
        <f>+E1773*F1773*H1773</f>
        <v>6.7559999999999993</v>
      </c>
    </row>
    <row r="1774" spans="2:9">
      <c r="B1774" s="128"/>
      <c r="C1774" s="115" t="s">
        <v>108</v>
      </c>
      <c r="E1774" s="115">
        <v>1</v>
      </c>
      <c r="F1774" s="115">
        <v>0.9</v>
      </c>
      <c r="H1774" s="115">
        <v>1.2</v>
      </c>
      <c r="I1774" s="10">
        <f>-+E1774*F1774*H1774</f>
        <v>-1.08</v>
      </c>
    </row>
    <row r="1775" spans="2:9">
      <c r="B1775" s="128"/>
      <c r="E1775" s="115"/>
      <c r="F1775" s="10"/>
      <c r="H1775" s="115"/>
      <c r="I1775" s="10"/>
    </row>
    <row r="1776" spans="2:9">
      <c r="B1776" s="108"/>
      <c r="C1776" s="104" t="s">
        <v>92</v>
      </c>
      <c r="E1776" s="107"/>
      <c r="F1776" s="10"/>
      <c r="H1776" s="107"/>
      <c r="I1776" s="10"/>
    </row>
    <row r="1777" spans="2:9">
      <c r="B1777" s="13" t="s">
        <v>9</v>
      </c>
      <c r="C1777" s="128" t="s">
        <v>283</v>
      </c>
      <c r="E1777" s="107">
        <v>2</v>
      </c>
      <c r="F1777" s="107">
        <v>6</v>
      </c>
      <c r="H1777" s="107">
        <v>1.2</v>
      </c>
      <c r="I1777" s="10">
        <f>+E1777*F1777*H1777</f>
        <v>14.399999999999999</v>
      </c>
    </row>
    <row r="1778" spans="2:9">
      <c r="B1778" s="108"/>
      <c r="E1778" s="115">
        <v>2</v>
      </c>
      <c r="F1778" s="115">
        <v>4.7300000000000004</v>
      </c>
      <c r="H1778" s="115">
        <v>1.2</v>
      </c>
      <c r="I1778" s="10">
        <f>+E1778*F1778*H1778</f>
        <v>11.352</v>
      </c>
    </row>
    <row r="1779" spans="2:9">
      <c r="B1779" s="108"/>
      <c r="C1779" s="115" t="s">
        <v>108</v>
      </c>
      <c r="E1779" s="115">
        <v>1</v>
      </c>
      <c r="F1779" s="115">
        <v>0.9</v>
      </c>
      <c r="H1779" s="115">
        <v>1.2</v>
      </c>
      <c r="I1779" s="10">
        <f>-+E1779*F1779*H1779</f>
        <v>-1.08</v>
      </c>
    </row>
    <row r="1780" spans="2:9">
      <c r="B1780" s="108"/>
      <c r="C1780" s="115" t="s">
        <v>135</v>
      </c>
      <c r="E1780" s="115">
        <v>5</v>
      </c>
      <c r="F1780" s="115">
        <v>0.85</v>
      </c>
      <c r="H1780" s="115">
        <v>1.2</v>
      </c>
      <c r="I1780" s="10">
        <f>-+E1780*F1780*H1780</f>
        <v>-5.0999999999999996</v>
      </c>
    </row>
    <row r="1781" spans="2:9">
      <c r="B1781" s="108"/>
      <c r="C1781" s="107"/>
      <c r="E1781" s="115">
        <v>10</v>
      </c>
      <c r="F1781" s="115">
        <v>1.2</v>
      </c>
      <c r="H1781" s="115">
        <v>1.2</v>
      </c>
      <c r="I1781" s="10">
        <f>+E1781*F1781*H1781</f>
        <v>14.399999999999999</v>
      </c>
    </row>
    <row r="1782" spans="2:9">
      <c r="B1782" s="128"/>
      <c r="C1782" s="115"/>
      <c r="E1782" s="115">
        <v>10</v>
      </c>
      <c r="F1782" s="115">
        <v>1.5</v>
      </c>
      <c r="H1782" s="115">
        <v>1.2</v>
      </c>
      <c r="I1782" s="10">
        <f>+E1782*F1782*H1782</f>
        <v>18</v>
      </c>
    </row>
    <row r="1783" spans="2:9">
      <c r="B1783" s="128"/>
      <c r="C1783" s="115" t="s">
        <v>135</v>
      </c>
      <c r="E1783" s="115">
        <v>1</v>
      </c>
      <c r="F1783" s="115">
        <v>0.85</v>
      </c>
      <c r="H1783" s="115">
        <v>1.2</v>
      </c>
      <c r="I1783" s="10">
        <f>-+E1783*F1783*H1783</f>
        <v>-1.02</v>
      </c>
    </row>
    <row r="1784" spans="2:9">
      <c r="B1784" s="128"/>
      <c r="C1784" s="115"/>
      <c r="E1784" s="115"/>
      <c r="F1784" s="115"/>
      <c r="H1784" s="115"/>
      <c r="I1784" s="10"/>
    </row>
    <row r="1785" spans="2:9">
      <c r="B1785" s="108"/>
      <c r="C1785" s="104" t="s">
        <v>185</v>
      </c>
      <c r="E1785" s="107"/>
      <c r="F1785" s="10"/>
      <c r="H1785" s="107"/>
      <c r="I1785" s="10"/>
    </row>
    <row r="1786" spans="2:9">
      <c r="B1786" s="13" t="s">
        <v>9</v>
      </c>
      <c r="C1786" s="128" t="s">
        <v>283</v>
      </c>
      <c r="E1786" s="115">
        <v>2</v>
      </c>
      <c r="F1786" s="115">
        <v>6</v>
      </c>
      <c r="H1786" s="115">
        <v>1.2</v>
      </c>
      <c r="I1786" s="10">
        <f>+E1786*F1786*H1786</f>
        <v>14.399999999999999</v>
      </c>
    </row>
    <row r="1787" spans="2:9">
      <c r="B1787" s="128"/>
      <c r="E1787" s="115">
        <v>2</v>
      </c>
      <c r="F1787" s="115">
        <v>4.7300000000000004</v>
      </c>
      <c r="H1787" s="115">
        <v>1.2</v>
      </c>
      <c r="I1787" s="10">
        <f>+E1787*F1787*H1787</f>
        <v>11.352</v>
      </c>
    </row>
    <row r="1788" spans="2:9">
      <c r="B1788" s="128"/>
      <c r="C1788" s="115" t="s">
        <v>108</v>
      </c>
      <c r="E1788" s="115">
        <v>1</v>
      </c>
      <c r="F1788" s="115">
        <v>0.9</v>
      </c>
      <c r="H1788" s="115">
        <v>1.2</v>
      </c>
      <c r="I1788" s="10">
        <f>-+E1788*F1788*H1788</f>
        <v>-1.08</v>
      </c>
    </row>
    <row r="1789" spans="2:9">
      <c r="B1789" s="128"/>
      <c r="C1789" s="115" t="s">
        <v>135</v>
      </c>
      <c r="E1789" s="115">
        <v>5</v>
      </c>
      <c r="F1789" s="115">
        <v>0.85</v>
      </c>
      <c r="H1789" s="115">
        <v>1.2</v>
      </c>
      <c r="I1789" s="10">
        <f>-+E1789*F1789*H1789</f>
        <v>-5.0999999999999996</v>
      </c>
    </row>
    <row r="1790" spans="2:9">
      <c r="B1790" s="128"/>
      <c r="C1790" s="115"/>
      <c r="E1790" s="115">
        <v>10</v>
      </c>
      <c r="F1790" s="115">
        <v>1.2</v>
      </c>
      <c r="H1790" s="115">
        <v>1.2</v>
      </c>
      <c r="I1790" s="10">
        <f>+E1790*F1790*H1790</f>
        <v>14.399999999999999</v>
      </c>
    </row>
    <row r="1791" spans="2:9">
      <c r="B1791" s="128"/>
      <c r="C1791" s="115"/>
      <c r="E1791" s="115">
        <v>10</v>
      </c>
      <c r="F1791" s="115">
        <v>1.5</v>
      </c>
      <c r="H1791" s="115">
        <v>1.2</v>
      </c>
      <c r="I1791" s="10">
        <f>+E1791*F1791*H1791</f>
        <v>18</v>
      </c>
    </row>
    <row r="1792" spans="2:9">
      <c r="B1792" s="128"/>
      <c r="C1792" s="115" t="s">
        <v>135</v>
      </c>
      <c r="E1792" s="115">
        <v>1</v>
      </c>
      <c r="F1792" s="115">
        <v>0.85</v>
      </c>
      <c r="H1792" s="115">
        <v>1.2</v>
      </c>
      <c r="I1792" s="10">
        <f>-+E1792*F1792*H1792</f>
        <v>-1.02</v>
      </c>
    </row>
    <row r="1793" spans="1:9">
      <c r="B1793" s="128">
        <v>2</v>
      </c>
      <c r="C1793" s="109" t="s">
        <v>282</v>
      </c>
      <c r="E1793" s="115">
        <v>2</v>
      </c>
      <c r="F1793" s="115">
        <v>4</v>
      </c>
      <c r="H1793" s="115">
        <v>1.2</v>
      </c>
      <c r="I1793" s="10">
        <f>+E1793*F1793*H1793</f>
        <v>9.6</v>
      </c>
    </row>
    <row r="1794" spans="1:9">
      <c r="B1794" s="128"/>
      <c r="C1794" s="126"/>
      <c r="E1794" s="115">
        <v>2</v>
      </c>
      <c r="F1794" s="115">
        <v>2.6</v>
      </c>
      <c r="H1794" s="115">
        <v>1.2</v>
      </c>
      <c r="I1794" s="10">
        <f>+E1794*F1794*H1794</f>
        <v>6.24</v>
      </c>
    </row>
    <row r="1795" spans="1:9">
      <c r="B1795" s="128"/>
      <c r="C1795" s="115" t="s">
        <v>108</v>
      </c>
      <c r="E1795" s="115">
        <v>1</v>
      </c>
      <c r="F1795" s="115">
        <v>0.9</v>
      </c>
      <c r="H1795" s="115">
        <v>1.2</v>
      </c>
      <c r="I1795" s="10">
        <f>-+E1795*F1795*H1795</f>
        <v>-1.08</v>
      </c>
    </row>
    <row r="1796" spans="1:9">
      <c r="B1796" s="128">
        <v>3</v>
      </c>
      <c r="C1796" s="109" t="s">
        <v>284</v>
      </c>
      <c r="E1796" s="115">
        <v>2</v>
      </c>
      <c r="F1796" s="115">
        <v>1.5</v>
      </c>
      <c r="H1796" s="115">
        <v>1.2</v>
      </c>
      <c r="I1796" s="10">
        <f>+E1796*F1796*H1796</f>
        <v>3.5999999999999996</v>
      </c>
    </row>
    <row r="1797" spans="1:9">
      <c r="B1797" s="128"/>
      <c r="C1797" s="126"/>
      <c r="E1797" s="115">
        <v>2</v>
      </c>
      <c r="F1797" s="115">
        <v>2.7</v>
      </c>
      <c r="H1797" s="115">
        <v>1.2</v>
      </c>
      <c r="I1797" s="10">
        <f>+E1797*F1797*H1797</f>
        <v>6.48</v>
      </c>
    </row>
    <row r="1798" spans="1:9">
      <c r="B1798" s="128"/>
      <c r="C1798" s="115" t="s">
        <v>135</v>
      </c>
      <c r="E1798" s="115">
        <v>1</v>
      </c>
      <c r="F1798" s="115">
        <v>0.85</v>
      </c>
      <c r="H1798" s="115">
        <v>1.2</v>
      </c>
      <c r="I1798" s="10">
        <f>-+E1798*F1798*H1798</f>
        <v>-1.02</v>
      </c>
    </row>
    <row r="1799" spans="1:9">
      <c r="B1799" s="128"/>
      <c r="C1799" s="126"/>
      <c r="E1799" s="115"/>
      <c r="F1799" s="10"/>
      <c r="H1799" s="115"/>
      <c r="I1799" s="10"/>
    </row>
    <row r="1800" spans="1:9">
      <c r="B1800" s="13"/>
      <c r="C1800" s="161" t="s">
        <v>552</v>
      </c>
      <c r="D1800" s="50"/>
      <c r="E1800" s="50"/>
      <c r="F1800" s="46"/>
      <c r="G1800" s="128"/>
      <c r="I1800" s="40">
        <f>SUM(I1752:I1799)</f>
        <v>195.16799999999992</v>
      </c>
    </row>
    <row r="1801" spans="1:9">
      <c r="B1801" s="13"/>
      <c r="C1801" s="50" t="s">
        <v>691</v>
      </c>
      <c r="D1801" s="50"/>
      <c r="E1801" s="50"/>
      <c r="I1801" s="10">
        <f>+I1800*0.1</f>
        <v>19.516799999999993</v>
      </c>
    </row>
    <row r="1802" spans="1:9">
      <c r="B1802" s="13"/>
      <c r="C1802" s="88" t="s">
        <v>551</v>
      </c>
      <c r="D1802" s="38"/>
      <c r="E1802" s="38"/>
      <c r="I1802" s="9">
        <f>SUM(I1800:I1801)</f>
        <v>214.68479999999991</v>
      </c>
    </row>
    <row r="1803" spans="1:9">
      <c r="B1803" s="13"/>
      <c r="C1803" s="38"/>
      <c r="D1803" s="38"/>
      <c r="E1803" s="38"/>
      <c r="I1803" s="9"/>
    </row>
    <row r="1804" spans="1:9">
      <c r="B1804" s="115"/>
      <c r="I1804" s="9"/>
    </row>
    <row r="1805" spans="1:9" ht="18.75">
      <c r="C1805" s="157" t="s">
        <v>414</v>
      </c>
    </row>
    <row r="1806" spans="1:9">
      <c r="B1806" s="115"/>
      <c r="C1806" s="6"/>
    </row>
    <row r="1807" spans="1:9">
      <c r="A1807" s="218" t="s">
        <v>429</v>
      </c>
      <c r="B1807" s="129"/>
      <c r="C1807" s="6" t="s">
        <v>294</v>
      </c>
      <c r="E1807" s="129"/>
      <c r="F1807" s="115"/>
      <c r="G1807" s="10"/>
    </row>
    <row r="1808" spans="1:9">
      <c r="B1808" s="109"/>
      <c r="C1808" s="6" t="s">
        <v>295</v>
      </c>
      <c r="D1808" s="8"/>
      <c r="E1808" s="131" t="s">
        <v>6</v>
      </c>
      <c r="F1808" s="131" t="s">
        <v>7</v>
      </c>
      <c r="G1808" s="131" t="s">
        <v>8</v>
      </c>
      <c r="H1808" s="131" t="s">
        <v>106</v>
      </c>
    </row>
    <row r="1809" spans="1:9">
      <c r="B1809" s="109"/>
      <c r="C1809" s="8"/>
      <c r="D1809" s="8"/>
      <c r="E1809" s="109">
        <v>2</v>
      </c>
      <c r="F1809" s="115">
        <v>5.5</v>
      </c>
      <c r="G1809" s="133">
        <v>5.5</v>
      </c>
      <c r="H1809" s="115">
        <f>G1809*F1809*E1809</f>
        <v>60.5</v>
      </c>
    </row>
    <row r="1810" spans="1:9">
      <c r="B1810" s="109"/>
      <c r="C1810" s="8"/>
      <c r="D1810" s="8"/>
      <c r="E1810" s="109">
        <v>2</v>
      </c>
      <c r="F1810" s="115">
        <v>5.5</v>
      </c>
      <c r="G1810" s="10">
        <v>9</v>
      </c>
      <c r="H1810" s="115">
        <f t="shared" ref="H1810:H1812" si="186">G1810*F1810*E1810</f>
        <v>99</v>
      </c>
    </row>
    <row r="1811" spans="1:9">
      <c r="B1811" s="109"/>
      <c r="C1811" s="8"/>
      <c r="D1811" s="8"/>
      <c r="E1811" s="109">
        <v>2</v>
      </c>
      <c r="F1811" s="115">
        <v>5.5</v>
      </c>
      <c r="G1811" s="10">
        <v>7</v>
      </c>
      <c r="H1811" s="115">
        <f t="shared" si="186"/>
        <v>77</v>
      </c>
    </row>
    <row r="1812" spans="1:9">
      <c r="B1812" s="109"/>
      <c r="C1812" s="8"/>
      <c r="D1812" s="8"/>
      <c r="E1812" s="109">
        <v>1</v>
      </c>
      <c r="F1812" s="115">
        <v>9.23</v>
      </c>
      <c r="G1812" s="10">
        <v>2</v>
      </c>
      <c r="H1812" s="115">
        <f t="shared" si="186"/>
        <v>18.46</v>
      </c>
    </row>
    <row r="1813" spans="1:9">
      <c r="B1813" s="109"/>
      <c r="C1813" s="8"/>
      <c r="D1813" s="8"/>
      <c r="E1813" s="109"/>
      <c r="F1813" s="115"/>
      <c r="G1813" s="10"/>
      <c r="H1813" s="115"/>
    </row>
    <row r="1814" spans="1:9">
      <c r="B1814" s="109"/>
      <c r="C1814" s="161" t="s">
        <v>552</v>
      </c>
      <c r="D1814" s="8"/>
      <c r="E1814" s="109"/>
      <c r="F1814" s="115"/>
      <c r="G1814" s="10"/>
      <c r="H1814" s="129">
        <f>SUM(H1809:H1813)</f>
        <v>254.96</v>
      </c>
    </row>
    <row r="1815" spans="1:9">
      <c r="B1815" s="109"/>
      <c r="C1815" t="s">
        <v>590</v>
      </c>
      <c r="D1815" s="8"/>
      <c r="E1815" s="109"/>
      <c r="F1815" s="109"/>
      <c r="G1815" s="12"/>
      <c r="H1815" s="115">
        <f>+H1814*30%</f>
        <v>76.488</v>
      </c>
    </row>
    <row r="1816" spans="1:9">
      <c r="B1816" s="109"/>
      <c r="C1816" s="88" t="s">
        <v>551</v>
      </c>
      <c r="D1816" s="8"/>
      <c r="E1816" s="109"/>
      <c r="F1816" s="109"/>
      <c r="G1816" s="12"/>
      <c r="H1816" s="131">
        <f>SUM(H1814:H1815)</f>
        <v>331.44799999999998</v>
      </c>
    </row>
    <row r="1817" spans="1:9">
      <c r="B1817" s="109"/>
      <c r="C1817" s="8"/>
      <c r="D1817" s="8"/>
      <c r="E1817" s="109"/>
      <c r="F1817" s="109"/>
      <c r="G1817" s="12"/>
    </row>
    <row r="1818" spans="1:9">
      <c r="A1818" s="218" t="s">
        <v>430</v>
      </c>
      <c r="C1818" s="6" t="s">
        <v>431</v>
      </c>
      <c r="E1818" s="143" t="s">
        <v>6</v>
      </c>
      <c r="F1818" s="143" t="s">
        <v>7</v>
      </c>
      <c r="G1818" s="142" t="s">
        <v>289</v>
      </c>
    </row>
    <row r="1819" spans="1:9">
      <c r="B1819" s="115"/>
      <c r="E1819" s="109">
        <v>1</v>
      </c>
      <c r="F1819" s="115">
        <v>8.3000000000000007</v>
      </c>
      <c r="G1819" s="115">
        <f>+F1819*E1819</f>
        <v>8.3000000000000007</v>
      </c>
      <c r="I1819" s="9"/>
    </row>
    <row r="1820" spans="1:9">
      <c r="B1820" s="115"/>
      <c r="E1820" s="109">
        <v>1</v>
      </c>
      <c r="F1820" s="115">
        <v>24</v>
      </c>
      <c r="G1820" s="115">
        <f t="shared" ref="G1820:G1822" si="187">+F1820*E1820</f>
        <v>24</v>
      </c>
      <c r="I1820" s="9"/>
    </row>
    <row r="1821" spans="1:9">
      <c r="B1821" s="115"/>
      <c r="E1821" s="109">
        <v>4</v>
      </c>
      <c r="F1821" s="115">
        <v>3.7</v>
      </c>
      <c r="G1821" s="115">
        <f t="shared" si="187"/>
        <v>14.8</v>
      </c>
      <c r="I1821" s="9"/>
    </row>
    <row r="1822" spans="1:9">
      <c r="B1822" s="115"/>
      <c r="E1822" s="109">
        <v>2</v>
      </c>
      <c r="F1822" s="115">
        <v>2</v>
      </c>
      <c r="G1822" s="115">
        <f t="shared" si="187"/>
        <v>4</v>
      </c>
      <c r="I1822" s="9"/>
    </row>
    <row r="1823" spans="1:9">
      <c r="B1823" s="115"/>
      <c r="C1823" s="161" t="s">
        <v>552</v>
      </c>
      <c r="E1823" s="109"/>
      <c r="F1823" s="115"/>
      <c r="G1823" s="179">
        <f>SUM(G1819:G1822)</f>
        <v>51.099999999999994</v>
      </c>
      <c r="I1823" s="9"/>
    </row>
    <row r="1824" spans="1:9">
      <c r="B1824" s="115"/>
      <c r="C1824" t="s">
        <v>591</v>
      </c>
      <c r="E1824" s="109"/>
      <c r="F1824" s="109"/>
      <c r="G1824" s="115">
        <f>+G1823*10%</f>
        <v>5.1099999999999994</v>
      </c>
      <c r="I1824" s="9"/>
    </row>
    <row r="1825" spans="1:9">
      <c r="B1825" s="115"/>
      <c r="C1825" s="88" t="s">
        <v>551</v>
      </c>
      <c r="G1825" s="142">
        <f>SUM(G1823:G1824)</f>
        <v>56.209999999999994</v>
      </c>
      <c r="I1825" s="9"/>
    </row>
    <row r="1826" spans="1:9">
      <c r="B1826" s="115"/>
      <c r="I1826" s="9"/>
    </row>
    <row r="1827" spans="1:9">
      <c r="A1827" s="218" t="s">
        <v>527</v>
      </c>
      <c r="B1827" s="115"/>
      <c r="C1827" s="6" t="s">
        <v>528</v>
      </c>
      <c r="E1827" s="154" t="s">
        <v>6</v>
      </c>
      <c r="F1827" s="154" t="s">
        <v>7</v>
      </c>
      <c r="G1827" s="155" t="s">
        <v>289</v>
      </c>
      <c r="I1827" s="9"/>
    </row>
    <row r="1828" spans="1:9">
      <c r="B1828" s="115"/>
      <c r="E1828" s="109">
        <v>2</v>
      </c>
      <c r="F1828" s="115">
        <v>7</v>
      </c>
      <c r="G1828" s="115">
        <f>+F1828*E1828</f>
        <v>14</v>
      </c>
      <c r="I1828" s="9"/>
    </row>
    <row r="1829" spans="1:9">
      <c r="B1829" s="115"/>
      <c r="C1829" t="s">
        <v>591</v>
      </c>
      <c r="E1829" s="109"/>
      <c r="F1829" s="109"/>
      <c r="G1829" s="115">
        <f>G1828*0.1</f>
        <v>1.4000000000000001</v>
      </c>
      <c r="I1829" s="9"/>
    </row>
    <row r="1830" spans="1:9">
      <c r="B1830" s="115"/>
      <c r="C1830" s="88" t="s">
        <v>551</v>
      </c>
      <c r="G1830" s="155">
        <f>SUM(G1828:G1829)</f>
        <v>15.4</v>
      </c>
      <c r="I1830" s="9"/>
    </row>
    <row r="1831" spans="1:9">
      <c r="B1831" s="115"/>
      <c r="I1831" s="9"/>
    </row>
    <row r="1832" spans="1:9">
      <c r="A1832" s="218" t="s">
        <v>530</v>
      </c>
      <c r="B1832" s="115"/>
      <c r="C1832" s="6" t="s">
        <v>529</v>
      </c>
      <c r="E1832" s="154" t="s">
        <v>6</v>
      </c>
      <c r="F1832" s="154" t="s">
        <v>7</v>
      </c>
      <c r="G1832" s="155" t="s">
        <v>289</v>
      </c>
      <c r="I1832" s="9"/>
    </row>
    <row r="1833" spans="1:9">
      <c r="B1833" s="115"/>
      <c r="E1833" s="109">
        <v>2</v>
      </c>
      <c r="F1833" s="115">
        <v>5.5</v>
      </c>
      <c r="G1833" s="115">
        <f>F1833*E1833</f>
        <v>11</v>
      </c>
      <c r="I1833" s="9"/>
    </row>
    <row r="1834" spans="1:9">
      <c r="B1834" s="115"/>
      <c r="E1834" s="109">
        <v>2</v>
      </c>
      <c r="F1834" s="115">
        <v>2.6</v>
      </c>
      <c r="G1834" s="115">
        <f t="shared" ref="G1834" si="188">F1834*E1834</f>
        <v>5.2</v>
      </c>
      <c r="I1834" s="9"/>
    </row>
    <row r="1835" spans="1:9">
      <c r="B1835" s="115"/>
      <c r="E1835" s="109">
        <v>4</v>
      </c>
      <c r="F1835" s="115">
        <v>5.7</v>
      </c>
      <c r="G1835" s="115">
        <f t="shared" ref="G1835:G1838" si="189">F1835*E1835</f>
        <v>22.8</v>
      </c>
      <c r="I1835" s="9"/>
    </row>
    <row r="1836" spans="1:9">
      <c r="B1836" s="115"/>
      <c r="E1836" s="109">
        <v>2</v>
      </c>
      <c r="F1836" s="115">
        <v>7</v>
      </c>
      <c r="G1836" s="115">
        <f t="shared" si="189"/>
        <v>14</v>
      </c>
      <c r="I1836" s="9"/>
    </row>
    <row r="1837" spans="1:9">
      <c r="B1837" s="115"/>
      <c r="E1837" s="109">
        <v>2</v>
      </c>
      <c r="F1837" s="115">
        <v>6.5</v>
      </c>
      <c r="G1837" s="115">
        <f t="shared" si="189"/>
        <v>13</v>
      </c>
      <c r="I1837" s="9"/>
    </row>
    <row r="1838" spans="1:9">
      <c r="B1838" s="115"/>
      <c r="E1838" s="109">
        <v>2</v>
      </c>
      <c r="F1838" s="115">
        <v>6</v>
      </c>
      <c r="G1838" s="115">
        <f t="shared" si="189"/>
        <v>12</v>
      </c>
      <c r="I1838" s="9"/>
    </row>
    <row r="1839" spans="1:9">
      <c r="B1839" s="115"/>
      <c r="E1839" s="109"/>
      <c r="F1839" s="115"/>
      <c r="I1839" s="9"/>
    </row>
    <row r="1840" spans="1:9">
      <c r="B1840" s="115"/>
      <c r="C1840" s="161" t="s">
        <v>552</v>
      </c>
      <c r="E1840" s="109"/>
      <c r="F1840" s="115"/>
      <c r="G1840" s="155">
        <f>SUM(G1833:G1839)</f>
        <v>78</v>
      </c>
      <c r="I1840" s="9"/>
    </row>
    <row r="1841" spans="1:9">
      <c r="B1841" s="115"/>
      <c r="C1841" t="s">
        <v>591</v>
      </c>
      <c r="E1841" s="109"/>
      <c r="F1841" s="109"/>
      <c r="G1841" s="115">
        <f>+G1840*10%</f>
        <v>7.8000000000000007</v>
      </c>
      <c r="I1841" s="9"/>
    </row>
    <row r="1842" spans="1:9">
      <c r="B1842" s="115"/>
      <c r="C1842" s="88" t="s">
        <v>551</v>
      </c>
      <c r="E1842" s="109"/>
      <c r="F1842" s="109"/>
      <c r="G1842" s="40">
        <f>SUM(G1840:G1841)</f>
        <v>85.8</v>
      </c>
      <c r="I1842" s="9"/>
    </row>
    <row r="1843" spans="1:9">
      <c r="B1843" s="115"/>
      <c r="I1843" s="9"/>
    </row>
    <row r="1844" spans="1:9">
      <c r="A1844" s="218" t="s">
        <v>433</v>
      </c>
      <c r="B1844" s="115"/>
      <c r="C1844" s="6" t="s">
        <v>432</v>
      </c>
      <c r="E1844" s="143" t="s">
        <v>6</v>
      </c>
      <c r="F1844" s="143" t="s">
        <v>7</v>
      </c>
      <c r="G1844" s="142" t="s">
        <v>289</v>
      </c>
      <c r="I1844" s="9"/>
    </row>
    <row r="1845" spans="1:9">
      <c r="B1845" s="115"/>
      <c r="E1845" s="109">
        <v>2</v>
      </c>
      <c r="F1845" s="115">
        <v>7</v>
      </c>
      <c r="G1845" s="115">
        <f>+F1845*E1845</f>
        <v>14</v>
      </c>
      <c r="I1845" s="9"/>
    </row>
    <row r="1846" spans="1:9">
      <c r="B1846" s="115"/>
      <c r="E1846" s="109">
        <v>8</v>
      </c>
      <c r="F1846" s="115">
        <v>15</v>
      </c>
      <c r="G1846" s="115">
        <f t="shared" ref="G1846:G1847" si="190">+F1846*E1846</f>
        <v>120</v>
      </c>
      <c r="I1846" s="9"/>
    </row>
    <row r="1847" spans="1:9">
      <c r="B1847" s="115"/>
      <c r="E1847" s="109">
        <v>2</v>
      </c>
      <c r="F1847" s="115">
        <v>10</v>
      </c>
      <c r="G1847" s="115">
        <f t="shared" si="190"/>
        <v>20</v>
      </c>
      <c r="I1847" s="9"/>
    </row>
    <row r="1848" spans="1:9">
      <c r="B1848" s="115"/>
      <c r="C1848" s="88" t="s">
        <v>551</v>
      </c>
      <c r="G1848" s="142">
        <f>SUM(G1845:G1847)</f>
        <v>154</v>
      </c>
      <c r="I1848" s="9"/>
    </row>
    <row r="1849" spans="1:9">
      <c r="B1849" s="115"/>
      <c r="I1849" s="9"/>
    </row>
    <row r="1850" spans="1:9">
      <c r="A1850" s="219" t="s">
        <v>434</v>
      </c>
      <c r="B1850" s="120"/>
      <c r="C1850" s="25" t="s">
        <v>435</v>
      </c>
      <c r="D1850" s="25"/>
    </row>
    <row r="1851" spans="1:9">
      <c r="A1851" s="219"/>
      <c r="B1851" s="110"/>
      <c r="C1851" s="25"/>
      <c r="D1851" s="25"/>
    </row>
    <row r="1852" spans="1:9">
      <c r="A1852" s="219"/>
      <c r="B1852" s="107"/>
      <c r="C1852" s="6" t="s">
        <v>183</v>
      </c>
      <c r="D1852" s="6"/>
    </row>
    <row r="1853" spans="1:9">
      <c r="A1853" s="219"/>
      <c r="B1853" s="104" t="s">
        <v>63</v>
      </c>
      <c r="C1853" s="110" t="s">
        <v>56</v>
      </c>
      <c r="E1853" s="104" t="s">
        <v>64</v>
      </c>
      <c r="F1853" s="104" t="s">
        <v>7</v>
      </c>
      <c r="G1853" s="126" t="s">
        <v>8</v>
      </c>
      <c r="I1853" s="9" t="s">
        <v>124</v>
      </c>
    </row>
    <row r="1854" spans="1:9">
      <c r="A1854" s="219"/>
      <c r="B1854" s="13" t="s">
        <v>9</v>
      </c>
      <c r="C1854" s="108" t="s">
        <v>177</v>
      </c>
      <c r="E1854" s="107">
        <v>1</v>
      </c>
      <c r="F1854" s="108">
        <v>6</v>
      </c>
      <c r="G1854" s="128">
        <v>4.7300000000000004</v>
      </c>
      <c r="I1854" s="10">
        <f>+G1854*F1854*E1854</f>
        <v>28.380000000000003</v>
      </c>
    </row>
    <row r="1855" spans="1:9">
      <c r="A1855" s="219"/>
      <c r="B1855" s="13"/>
      <c r="C1855" s="147" t="s">
        <v>592</v>
      </c>
      <c r="E1855" s="115">
        <v>1</v>
      </c>
      <c r="F1855" s="147">
        <v>6</v>
      </c>
      <c r="G1855" s="147">
        <v>4.7300000000000004</v>
      </c>
      <c r="I1855" s="10">
        <f>2*(F1855+G1855)*0.4</f>
        <v>8.5840000000000014</v>
      </c>
    </row>
    <row r="1856" spans="1:9">
      <c r="A1856" s="219"/>
      <c r="B1856" s="13" t="s">
        <v>11</v>
      </c>
      <c r="C1856" s="147" t="s">
        <v>267</v>
      </c>
      <c r="E1856" s="115">
        <v>2</v>
      </c>
      <c r="F1856" s="147">
        <v>6</v>
      </c>
      <c r="G1856" s="147">
        <v>4.5</v>
      </c>
      <c r="I1856" s="10">
        <f>+G1856*F1856*E1856</f>
        <v>54</v>
      </c>
    </row>
    <row r="1857" spans="1:9">
      <c r="A1857" s="219"/>
      <c r="B1857" s="107"/>
      <c r="C1857" s="25"/>
      <c r="E1857" s="25"/>
      <c r="F1857" s="25"/>
      <c r="G1857" s="126"/>
    </row>
    <row r="1858" spans="1:9">
      <c r="A1858" s="219"/>
      <c r="B1858" s="107"/>
      <c r="C1858" s="6" t="s">
        <v>184</v>
      </c>
      <c r="E1858" s="6"/>
    </row>
    <row r="1859" spans="1:9">
      <c r="A1859" s="219"/>
      <c r="B1859" s="104" t="s">
        <v>63</v>
      </c>
      <c r="C1859" s="110" t="s">
        <v>56</v>
      </c>
      <c r="E1859" s="104" t="s">
        <v>64</v>
      </c>
      <c r="F1859" s="104" t="s">
        <v>7</v>
      </c>
      <c r="G1859" s="126" t="s">
        <v>8</v>
      </c>
      <c r="I1859" s="9" t="s">
        <v>124</v>
      </c>
    </row>
    <row r="1860" spans="1:9">
      <c r="A1860" s="219"/>
      <c r="B1860" s="13" t="s">
        <v>9</v>
      </c>
      <c r="C1860" s="108" t="s">
        <v>177</v>
      </c>
      <c r="E1860" s="107">
        <v>1</v>
      </c>
      <c r="F1860" s="108">
        <v>6</v>
      </c>
      <c r="G1860" s="128">
        <v>4.7300000000000004</v>
      </c>
      <c r="I1860" s="10">
        <f t="shared" ref="I1860:I1862" si="191">+G1860*F1860*E1860</f>
        <v>28.380000000000003</v>
      </c>
    </row>
    <row r="1861" spans="1:9">
      <c r="A1861" s="219"/>
      <c r="B1861" s="13"/>
      <c r="C1861" s="147" t="s">
        <v>592</v>
      </c>
      <c r="E1861" s="115">
        <v>1</v>
      </c>
      <c r="F1861" s="147">
        <v>6</v>
      </c>
      <c r="G1861" s="147">
        <v>4.7300000000000004</v>
      </c>
      <c r="I1861" s="10">
        <f>2*(F1861+G1861)*0.4</f>
        <v>8.5840000000000014</v>
      </c>
    </row>
    <row r="1862" spans="1:9">
      <c r="A1862" s="219"/>
      <c r="B1862" s="13" t="s">
        <v>11</v>
      </c>
      <c r="C1862" s="108" t="s">
        <v>178</v>
      </c>
      <c r="E1862" s="107">
        <v>1</v>
      </c>
      <c r="F1862" s="108">
        <v>1.5</v>
      </c>
      <c r="G1862" s="128">
        <v>2.7</v>
      </c>
      <c r="I1862" s="10">
        <f t="shared" si="191"/>
        <v>4.0500000000000007</v>
      </c>
    </row>
    <row r="1863" spans="1:9">
      <c r="A1863" s="219"/>
      <c r="B1863" s="110"/>
      <c r="C1863" s="147" t="s">
        <v>592</v>
      </c>
      <c r="E1863" s="115">
        <v>1</v>
      </c>
      <c r="F1863" s="147">
        <v>1.5</v>
      </c>
      <c r="G1863" s="147">
        <v>2.7</v>
      </c>
      <c r="I1863" s="10">
        <f>2*(F1863+G1863)*0.4</f>
        <v>3.3600000000000003</v>
      </c>
    </row>
    <row r="1864" spans="1:9">
      <c r="A1864" s="219"/>
      <c r="B1864" s="110"/>
      <c r="C1864" s="161" t="s">
        <v>552</v>
      </c>
      <c r="D1864" s="25"/>
      <c r="I1864" s="9">
        <f>SUM(I1854:I1863)</f>
        <v>135.33800000000002</v>
      </c>
    </row>
    <row r="1865" spans="1:9">
      <c r="C1865" t="s">
        <v>121</v>
      </c>
      <c r="I1865" s="10">
        <f>H952</f>
        <v>56.966399999999993</v>
      </c>
    </row>
    <row r="1866" spans="1:9">
      <c r="C1866" s="88" t="s">
        <v>551</v>
      </c>
      <c r="I1866" s="9">
        <f>SUM(I1864:I1865)</f>
        <v>192.30440000000002</v>
      </c>
    </row>
    <row r="1867" spans="1:9">
      <c r="B1867" s="115"/>
      <c r="I1867" s="9"/>
    </row>
    <row r="1868" spans="1:9">
      <c r="A1868" s="218" t="s">
        <v>437</v>
      </c>
      <c r="B1868" s="142"/>
      <c r="C1868" s="6" t="s">
        <v>438</v>
      </c>
      <c r="E1868" s="142"/>
      <c r="F1868" s="115"/>
      <c r="G1868" s="10"/>
      <c r="I1868" s="9"/>
    </row>
    <row r="1869" spans="1:9">
      <c r="B1869" s="109"/>
      <c r="C1869" s="6" t="s">
        <v>267</v>
      </c>
      <c r="D1869" s="8"/>
      <c r="E1869" s="143" t="s">
        <v>6</v>
      </c>
      <c r="F1869" s="143" t="s">
        <v>7</v>
      </c>
      <c r="G1869" s="143" t="s">
        <v>8</v>
      </c>
      <c r="H1869" s="9" t="s">
        <v>105</v>
      </c>
    </row>
    <row r="1870" spans="1:9">
      <c r="B1870" s="109"/>
      <c r="C1870" s="8"/>
      <c r="D1870" s="8"/>
      <c r="E1870" s="109">
        <v>2</v>
      </c>
      <c r="F1870" s="115">
        <v>6</v>
      </c>
      <c r="G1870" s="146">
        <v>4.5</v>
      </c>
      <c r="H1870" s="9">
        <f>(G1870*2+F1870*2)*E1870</f>
        <v>42</v>
      </c>
    </row>
    <row r="1871" spans="1:9">
      <c r="B1871" s="109"/>
      <c r="C1871" s="8"/>
      <c r="D1871" s="8"/>
      <c r="E1871" s="109"/>
      <c r="F1871" s="115"/>
      <c r="G1871" s="10"/>
      <c r="H1871" s="9"/>
    </row>
    <row r="1872" spans="1:9">
      <c r="B1872" s="109"/>
      <c r="C1872" s="161" t="s">
        <v>552</v>
      </c>
      <c r="D1872" s="8"/>
      <c r="E1872" s="109"/>
      <c r="F1872" s="115"/>
      <c r="G1872" s="10"/>
      <c r="H1872" s="142">
        <f>SUM(H1870:H1871)</f>
        <v>42</v>
      </c>
    </row>
    <row r="1873" spans="1:9">
      <c r="B1873" s="109"/>
      <c r="C1873" t="s">
        <v>436</v>
      </c>
      <c r="D1873" s="8"/>
      <c r="E1873" s="109"/>
      <c r="F1873" s="109"/>
      <c r="G1873" s="12"/>
      <c r="H1873" s="115">
        <f>+H1872*10%</f>
        <v>4.2</v>
      </c>
    </row>
    <row r="1874" spans="1:9">
      <c r="B1874" s="109"/>
      <c r="C1874" s="88" t="s">
        <v>551</v>
      </c>
      <c r="D1874" s="8"/>
      <c r="E1874" s="109"/>
      <c r="F1874" s="109"/>
      <c r="G1874" s="12"/>
      <c r="H1874" s="143">
        <f>SUM(H1872:H1873)</f>
        <v>46.2</v>
      </c>
    </row>
    <row r="1875" spans="1:9">
      <c r="B1875" s="115"/>
      <c r="I1875" s="9"/>
    </row>
    <row r="1876" spans="1:9">
      <c r="A1876" s="219" t="s">
        <v>439</v>
      </c>
      <c r="B1876" s="143"/>
      <c r="C1876" s="25" t="s">
        <v>111</v>
      </c>
      <c r="D1876" s="25"/>
      <c r="F1876" s="78"/>
      <c r="H1876" s="78"/>
      <c r="I1876" s="77"/>
    </row>
    <row r="1877" spans="1:9">
      <c r="B1877" s="115"/>
      <c r="F1877" s="59"/>
      <c r="H1877" s="59"/>
    </row>
    <row r="1878" spans="1:9">
      <c r="B1878" s="115"/>
      <c r="C1878" s="6" t="s">
        <v>112</v>
      </c>
      <c r="E1878" s="142">
        <v>6</v>
      </c>
      <c r="F1878" s="55"/>
      <c r="H1878" s="55"/>
      <c r="I1878" s="57"/>
    </row>
    <row r="1879" spans="1:9">
      <c r="B1879" s="115"/>
      <c r="C1879" s="6"/>
      <c r="E1879" s="142"/>
      <c r="F1879" s="111"/>
      <c r="H1879" s="111"/>
      <c r="I1879" s="143"/>
    </row>
    <row r="1880" spans="1:9" ht="18.75">
      <c r="B1880" s="111"/>
      <c r="C1880" s="157" t="s">
        <v>415</v>
      </c>
      <c r="D1880" s="128"/>
      <c r="F1880" s="111"/>
      <c r="H1880" s="111"/>
      <c r="I1880" s="125"/>
    </row>
    <row r="1881" spans="1:9">
      <c r="B1881" s="111"/>
      <c r="C1881" s="153"/>
      <c r="D1881" s="147"/>
      <c r="F1881" s="111"/>
      <c r="H1881" s="111"/>
      <c r="I1881" s="143"/>
    </row>
    <row r="1882" spans="1:9">
      <c r="A1882" s="218" t="s">
        <v>444</v>
      </c>
      <c r="B1882" s="129"/>
      <c r="C1882" s="6" t="s">
        <v>287</v>
      </c>
      <c r="E1882" s="126"/>
      <c r="F1882" s="115"/>
      <c r="G1882" s="10"/>
      <c r="I1882" s="143"/>
    </row>
    <row r="1883" spans="1:9">
      <c r="B1883" s="115"/>
      <c r="C1883" s="6" t="s">
        <v>288</v>
      </c>
      <c r="E1883" s="131" t="s">
        <v>6</v>
      </c>
      <c r="F1883" s="131" t="s">
        <v>7</v>
      </c>
      <c r="G1883" s="10"/>
      <c r="H1883" s="115" t="s">
        <v>289</v>
      </c>
      <c r="I1883" s="143"/>
    </row>
    <row r="1884" spans="1:9">
      <c r="B1884" s="115"/>
      <c r="C1884" s="6"/>
      <c r="E1884" s="109">
        <v>8</v>
      </c>
      <c r="F1884" s="115">
        <v>8.3000000000000007</v>
      </c>
      <c r="G1884" s="10"/>
      <c r="H1884" s="115">
        <f>F1884*E1884</f>
        <v>66.400000000000006</v>
      </c>
      <c r="I1884" s="143"/>
    </row>
    <row r="1885" spans="1:9">
      <c r="B1885" s="115"/>
      <c r="C1885" s="6"/>
      <c r="E1885" s="109">
        <v>8</v>
      </c>
      <c r="F1885" s="115">
        <v>9</v>
      </c>
      <c r="G1885" s="10"/>
      <c r="H1885" s="115">
        <f t="shared" ref="H1885:H1887" si="192">F1885*E1885</f>
        <v>72</v>
      </c>
      <c r="I1885" s="143"/>
    </row>
    <row r="1886" spans="1:9">
      <c r="B1886" s="115"/>
      <c r="C1886" s="6"/>
      <c r="E1886" s="109">
        <v>8</v>
      </c>
      <c r="F1886" s="115">
        <v>7.1</v>
      </c>
      <c r="G1886" s="10"/>
      <c r="H1886" s="115">
        <f t="shared" si="192"/>
        <v>56.8</v>
      </c>
      <c r="I1886" s="143"/>
    </row>
    <row r="1887" spans="1:9">
      <c r="B1887" s="115"/>
      <c r="C1887" s="6"/>
      <c r="E1887" s="109">
        <v>2</v>
      </c>
      <c r="F1887" s="115">
        <v>9.3000000000000007</v>
      </c>
      <c r="G1887" s="10"/>
      <c r="H1887" s="115">
        <f t="shared" si="192"/>
        <v>18.600000000000001</v>
      </c>
      <c r="I1887" s="143"/>
    </row>
    <row r="1888" spans="1:9">
      <c r="B1888" s="115"/>
      <c r="C1888" s="6" t="s">
        <v>290</v>
      </c>
      <c r="E1888" s="129"/>
      <c r="F1888" s="115"/>
      <c r="G1888" s="10"/>
      <c r="H1888" s="129">
        <f>SUM(H1884:H1887)</f>
        <v>213.79999999999998</v>
      </c>
      <c r="I1888" s="143"/>
    </row>
    <row r="1889" spans="1:10">
      <c r="B1889" s="115"/>
      <c r="C1889" s="6" t="s">
        <v>291</v>
      </c>
      <c r="E1889" s="129"/>
      <c r="F1889" s="115" t="s">
        <v>296</v>
      </c>
      <c r="G1889" s="10"/>
      <c r="H1889" s="129">
        <f>+H1888*16.4</f>
        <v>3506.3199999999993</v>
      </c>
      <c r="I1889" s="143"/>
    </row>
    <row r="1890" spans="1:10">
      <c r="B1890" s="115"/>
      <c r="C1890" t="s">
        <v>594</v>
      </c>
      <c r="H1890" s="115">
        <v>1000</v>
      </c>
      <c r="I1890" s="143"/>
    </row>
    <row r="1891" spans="1:10">
      <c r="B1891" s="115"/>
      <c r="C1891" s="6" t="s">
        <v>593</v>
      </c>
      <c r="E1891" s="129"/>
      <c r="F1891" s="115"/>
      <c r="G1891" s="10"/>
      <c r="H1891" s="10">
        <f>+H1889*50%</f>
        <v>1753.1599999999996</v>
      </c>
      <c r="I1891" s="143"/>
    </row>
    <row r="1892" spans="1:10">
      <c r="B1892" s="115"/>
      <c r="C1892" s="6" t="s">
        <v>595</v>
      </c>
      <c r="E1892" s="179"/>
      <c r="F1892" s="115"/>
      <c r="G1892" s="10"/>
      <c r="H1892" s="10">
        <v>800</v>
      </c>
      <c r="I1892" s="178"/>
    </row>
    <row r="1893" spans="1:10">
      <c r="B1893" s="115"/>
      <c r="C1893" s="6" t="s">
        <v>291</v>
      </c>
      <c r="E1893" s="129"/>
      <c r="F1893" s="115"/>
      <c r="G1893" s="10"/>
      <c r="H1893" s="9">
        <f>SUM(H1889:H1892)</f>
        <v>7059.48</v>
      </c>
      <c r="I1893" s="143"/>
      <c r="J1893">
        <f>H1893/250</f>
        <v>28.237919999999999</v>
      </c>
    </row>
    <row r="1894" spans="1:10">
      <c r="B1894" s="111"/>
      <c r="C1894" s="145" t="s">
        <v>443</v>
      </c>
      <c r="D1894" s="147"/>
      <c r="F1894" s="111"/>
      <c r="H1894" s="39">
        <f>H1893/100</f>
        <v>70.594799999999992</v>
      </c>
      <c r="I1894" s="143"/>
    </row>
    <row r="1895" spans="1:10">
      <c r="B1895" s="111"/>
      <c r="C1895" s="147"/>
      <c r="D1895" s="147"/>
      <c r="F1895" s="111"/>
      <c r="H1895" s="111"/>
      <c r="I1895" s="143"/>
    </row>
    <row r="1896" spans="1:10">
      <c r="A1896" s="219" t="s">
        <v>442</v>
      </c>
      <c r="B1896" s="143"/>
      <c r="C1896" s="143" t="s">
        <v>97</v>
      </c>
      <c r="D1896" s="143"/>
      <c r="I1896" s="143"/>
    </row>
    <row r="1897" spans="1:10">
      <c r="A1897" s="219"/>
      <c r="B1897" s="143"/>
      <c r="C1897" s="143" t="s">
        <v>91</v>
      </c>
      <c r="D1897" s="143" t="s">
        <v>6</v>
      </c>
      <c r="E1897" s="142" t="s">
        <v>7</v>
      </c>
      <c r="F1897" s="142" t="s">
        <v>8</v>
      </c>
      <c r="G1897" s="143" t="s">
        <v>188</v>
      </c>
      <c r="I1897" s="143"/>
    </row>
    <row r="1898" spans="1:10">
      <c r="A1898" s="219"/>
      <c r="B1898" s="4" t="s">
        <v>9</v>
      </c>
      <c r="C1898" s="115" t="s">
        <v>79</v>
      </c>
      <c r="D1898" s="115">
        <v>4</v>
      </c>
      <c r="E1898" s="115">
        <v>1.5</v>
      </c>
      <c r="F1898" s="115">
        <v>1.8</v>
      </c>
      <c r="G1898" s="115">
        <f t="shared" ref="G1898:G1901" si="193">+F1898*E1898*D1898</f>
        <v>10.8</v>
      </c>
      <c r="I1898" s="143"/>
    </row>
    <row r="1899" spans="1:10">
      <c r="A1899" s="219"/>
      <c r="B1899" s="4" t="s">
        <v>11</v>
      </c>
      <c r="C1899" s="115" t="s">
        <v>80</v>
      </c>
      <c r="D1899" s="115">
        <v>2</v>
      </c>
      <c r="E1899" s="115">
        <v>1.2</v>
      </c>
      <c r="F1899" s="115">
        <v>1.8</v>
      </c>
      <c r="G1899" s="115">
        <f t="shared" si="193"/>
        <v>4.32</v>
      </c>
      <c r="I1899" s="143"/>
    </row>
    <row r="1900" spans="1:10">
      <c r="A1900" s="219"/>
      <c r="B1900" s="4" t="s">
        <v>13</v>
      </c>
      <c r="C1900" s="115" t="s">
        <v>81</v>
      </c>
      <c r="D1900" s="115">
        <v>9</v>
      </c>
      <c r="E1900" s="115">
        <v>1</v>
      </c>
      <c r="F1900" s="115">
        <v>1.8</v>
      </c>
      <c r="G1900" s="115">
        <f t="shared" si="193"/>
        <v>16.2</v>
      </c>
      <c r="I1900" s="143"/>
    </row>
    <row r="1901" spans="1:10">
      <c r="A1901" s="219"/>
      <c r="B1901" s="4" t="s">
        <v>15</v>
      </c>
      <c r="C1901" s="115" t="s">
        <v>89</v>
      </c>
      <c r="D1901" s="115">
        <v>5</v>
      </c>
      <c r="E1901" s="115">
        <v>0.6</v>
      </c>
      <c r="F1901" s="115">
        <v>1.5</v>
      </c>
      <c r="G1901" s="115">
        <f t="shared" si="193"/>
        <v>4.5</v>
      </c>
      <c r="I1901" s="143"/>
    </row>
    <row r="1902" spans="1:10">
      <c r="A1902" s="219"/>
      <c r="B1902" s="4"/>
      <c r="C1902" s="136" t="s">
        <v>92</v>
      </c>
      <c r="D1902" s="37"/>
      <c r="E1902" s="37"/>
      <c r="F1902" s="115"/>
      <c r="I1902" s="143"/>
    </row>
    <row r="1903" spans="1:10">
      <c r="A1903" s="219"/>
      <c r="B1903" s="4" t="s">
        <v>9</v>
      </c>
      <c r="C1903" s="115" t="s">
        <v>79</v>
      </c>
      <c r="D1903" s="115">
        <v>6</v>
      </c>
      <c r="E1903" s="115">
        <v>1.5</v>
      </c>
      <c r="F1903" s="115">
        <v>1.8</v>
      </c>
      <c r="G1903" s="115">
        <f t="shared" ref="G1903:G1907" si="194">+F1903*E1903*D1903</f>
        <v>16.200000000000003</v>
      </c>
      <c r="I1903" s="143"/>
    </row>
    <row r="1904" spans="1:10">
      <c r="A1904" s="219"/>
      <c r="B1904" s="4" t="s">
        <v>11</v>
      </c>
      <c r="C1904" s="115" t="s">
        <v>80</v>
      </c>
      <c r="D1904" s="115">
        <v>2</v>
      </c>
      <c r="E1904" s="115">
        <v>1.2</v>
      </c>
      <c r="F1904" s="115">
        <v>1.8</v>
      </c>
      <c r="G1904" s="115">
        <f t="shared" si="194"/>
        <v>4.32</v>
      </c>
      <c r="I1904" s="143"/>
    </row>
    <row r="1905" spans="1:9">
      <c r="A1905" s="219"/>
      <c r="B1905" s="4" t="s">
        <v>13</v>
      </c>
      <c r="C1905" s="115" t="s">
        <v>81</v>
      </c>
      <c r="D1905" s="115">
        <v>7</v>
      </c>
      <c r="E1905" s="115">
        <v>1</v>
      </c>
      <c r="F1905" s="115">
        <v>1.8</v>
      </c>
      <c r="G1905" s="115">
        <f t="shared" si="194"/>
        <v>12.6</v>
      </c>
      <c r="I1905" s="143"/>
    </row>
    <row r="1906" spans="1:9">
      <c r="A1906" s="219"/>
      <c r="B1906" s="4" t="s">
        <v>15</v>
      </c>
      <c r="C1906" s="115" t="s">
        <v>82</v>
      </c>
      <c r="D1906" s="115">
        <v>3</v>
      </c>
      <c r="E1906" s="115">
        <v>1</v>
      </c>
      <c r="F1906" s="115">
        <v>1.8</v>
      </c>
      <c r="G1906" s="115">
        <f t="shared" ref="G1906" si="195">+F1906*E1906*D1906</f>
        <v>5.4</v>
      </c>
      <c r="I1906" s="154"/>
    </row>
    <row r="1907" spans="1:9">
      <c r="A1907" s="219"/>
      <c r="B1907" s="4" t="s">
        <v>16</v>
      </c>
      <c r="C1907" s="115" t="s">
        <v>89</v>
      </c>
      <c r="D1907" s="115">
        <v>4</v>
      </c>
      <c r="E1907" s="115">
        <v>0.6</v>
      </c>
      <c r="F1907" s="115">
        <v>1.5</v>
      </c>
      <c r="G1907" s="115">
        <f t="shared" si="194"/>
        <v>3.5999999999999996</v>
      </c>
      <c r="I1907" s="143"/>
    </row>
    <row r="1908" spans="1:9">
      <c r="A1908" s="219"/>
      <c r="B1908" s="4"/>
      <c r="C1908" s="136" t="s">
        <v>185</v>
      </c>
      <c r="D1908" s="37"/>
      <c r="E1908" s="115"/>
      <c r="F1908" s="147"/>
      <c r="I1908" s="143"/>
    </row>
    <row r="1909" spans="1:9">
      <c r="A1909" s="219"/>
      <c r="B1909" s="4" t="s">
        <v>9</v>
      </c>
      <c r="C1909" s="115" t="s">
        <v>79</v>
      </c>
      <c r="D1909" s="115">
        <v>3</v>
      </c>
      <c r="E1909" s="115">
        <v>1.5</v>
      </c>
      <c r="F1909" s="115">
        <v>1.8</v>
      </c>
      <c r="G1909" s="115">
        <f t="shared" ref="G1909:G1912" si="196">+F1909*E1909*D1909</f>
        <v>8.1000000000000014</v>
      </c>
      <c r="I1909" s="143"/>
    </row>
    <row r="1910" spans="1:9">
      <c r="A1910" s="219"/>
      <c r="B1910" s="4" t="s">
        <v>11</v>
      </c>
      <c r="C1910" s="115" t="s">
        <v>80</v>
      </c>
      <c r="D1910" s="115">
        <v>3</v>
      </c>
      <c r="E1910" s="115">
        <v>1.2</v>
      </c>
      <c r="F1910" s="115">
        <v>1.8</v>
      </c>
      <c r="G1910" s="115">
        <f t="shared" si="196"/>
        <v>6.48</v>
      </c>
      <c r="I1910" s="143"/>
    </row>
    <row r="1911" spans="1:9">
      <c r="A1911" s="219"/>
      <c r="B1911" s="4" t="s">
        <v>13</v>
      </c>
      <c r="C1911" s="115" t="s">
        <v>82</v>
      </c>
      <c r="D1911" s="115">
        <v>4</v>
      </c>
      <c r="E1911" s="115">
        <v>0.9</v>
      </c>
      <c r="F1911" s="115">
        <v>1.8</v>
      </c>
      <c r="G1911" s="115">
        <f t="shared" si="196"/>
        <v>6.48</v>
      </c>
      <c r="I1911" s="143"/>
    </row>
    <row r="1912" spans="1:9">
      <c r="A1912" s="219"/>
      <c r="B1912" s="4" t="s">
        <v>15</v>
      </c>
      <c r="C1912" s="115" t="s">
        <v>89</v>
      </c>
      <c r="D1912" s="115">
        <v>5</v>
      </c>
      <c r="E1912" s="115">
        <v>0.6</v>
      </c>
      <c r="F1912" s="115">
        <v>1.5</v>
      </c>
      <c r="G1912" s="115">
        <f t="shared" si="196"/>
        <v>4.5</v>
      </c>
      <c r="I1912" s="143"/>
    </row>
    <row r="1913" spans="1:9">
      <c r="A1913" s="219"/>
      <c r="B1913" s="143"/>
      <c r="C1913" s="143"/>
      <c r="D1913" s="143"/>
      <c r="I1913" s="143"/>
    </row>
    <row r="1914" spans="1:9">
      <c r="B1914" s="115"/>
      <c r="C1914" s="115" t="s">
        <v>258</v>
      </c>
      <c r="G1914" s="115">
        <f>SUM(G1898:G1913)</f>
        <v>103.5</v>
      </c>
      <c r="H1914" s="115"/>
      <c r="I1914" s="143"/>
    </row>
    <row r="1915" spans="1:9">
      <c r="B1915" s="115"/>
      <c r="C1915" t="s">
        <v>215</v>
      </c>
      <c r="G1915" s="142">
        <f>+G1914*8</f>
        <v>828</v>
      </c>
      <c r="H1915" s="115"/>
      <c r="I1915" s="143"/>
    </row>
    <row r="1916" spans="1:9">
      <c r="B1916" s="115"/>
      <c r="C1916" s="66"/>
      <c r="D1916" s="66"/>
      <c r="I1916" s="143"/>
    </row>
    <row r="1917" spans="1:9" ht="30">
      <c r="B1917" s="115"/>
      <c r="C1917" s="143" t="s">
        <v>98</v>
      </c>
      <c r="D1917" s="143" t="s">
        <v>7</v>
      </c>
      <c r="E1917" s="58" t="s">
        <v>546</v>
      </c>
      <c r="F1917" s="143" t="s">
        <v>49</v>
      </c>
      <c r="G1917" s="143" t="s">
        <v>96</v>
      </c>
      <c r="H1917" s="41" t="s">
        <v>218</v>
      </c>
      <c r="I1917" s="143"/>
    </row>
    <row r="1918" spans="1:9">
      <c r="B1918" s="4" t="s">
        <v>9</v>
      </c>
      <c r="C1918" s="6" t="s">
        <v>190</v>
      </c>
      <c r="F1918" s="115"/>
      <c r="G1918"/>
      <c r="I1918" s="143"/>
    </row>
    <row r="1919" spans="1:9">
      <c r="B1919" s="115"/>
      <c r="C1919" t="s">
        <v>99</v>
      </c>
      <c r="D1919" s="37">
        <v>1.5</v>
      </c>
      <c r="E1919" s="10">
        <f>+D1919*0.15+D1919</f>
        <v>1.7250000000000001</v>
      </c>
      <c r="F1919" s="115">
        <v>0.9</v>
      </c>
      <c r="G1919" s="10">
        <f t="shared" ref="G1919:G1926" si="197">+F1919*E1919</f>
        <v>1.5525000000000002</v>
      </c>
      <c r="H1919" s="10">
        <f>+G1919*35</f>
        <v>54.337500000000006</v>
      </c>
      <c r="I1919" s="143"/>
    </row>
    <row r="1920" spans="1:9">
      <c r="B1920" s="115"/>
      <c r="C1920" t="s">
        <v>100</v>
      </c>
      <c r="D1920" s="37">
        <v>1.5</v>
      </c>
      <c r="E1920" s="10">
        <f t="shared" ref="E1920:E1921" si="198">+D1920*0.15+D1920</f>
        <v>1.7250000000000001</v>
      </c>
      <c r="F1920" s="115">
        <v>0.9</v>
      </c>
      <c r="G1920" s="10">
        <f t="shared" si="197"/>
        <v>1.5525000000000002</v>
      </c>
      <c r="H1920" s="10">
        <f t="shared" ref="H1920:H1926" si="199">+G1920*35</f>
        <v>54.337500000000006</v>
      </c>
      <c r="I1920" s="143"/>
    </row>
    <row r="1921" spans="1:9">
      <c r="B1921" s="115"/>
      <c r="C1921" t="s">
        <v>101</v>
      </c>
      <c r="D1921" s="37">
        <v>1.5</v>
      </c>
      <c r="E1921" s="10">
        <f t="shared" si="198"/>
        <v>1.7250000000000001</v>
      </c>
      <c r="F1921" s="115">
        <v>0.9</v>
      </c>
      <c r="G1921" s="10">
        <f t="shared" si="197"/>
        <v>1.5525000000000002</v>
      </c>
      <c r="H1921" s="10">
        <f t="shared" si="199"/>
        <v>54.337500000000006</v>
      </c>
      <c r="I1921" s="143"/>
    </row>
    <row r="1922" spans="1:9">
      <c r="B1922" s="115"/>
      <c r="C1922" t="s">
        <v>102</v>
      </c>
      <c r="D1922" s="37"/>
      <c r="E1922" s="10">
        <v>1.5</v>
      </c>
      <c r="F1922" s="115">
        <v>0.9</v>
      </c>
      <c r="G1922" s="10">
        <f t="shared" si="197"/>
        <v>1.35</v>
      </c>
      <c r="H1922" s="10">
        <f t="shared" si="199"/>
        <v>47.25</v>
      </c>
      <c r="I1922" s="143"/>
    </row>
    <row r="1923" spans="1:9">
      <c r="B1923" s="115"/>
      <c r="C1923" t="s">
        <v>99</v>
      </c>
      <c r="D1923" s="37">
        <v>1.5</v>
      </c>
      <c r="E1923" s="10">
        <f>+D1923*0.15+D1923</f>
        <v>1.7250000000000001</v>
      </c>
      <c r="F1923" s="115">
        <v>0.9</v>
      </c>
      <c r="G1923" s="10">
        <f t="shared" si="197"/>
        <v>1.5525000000000002</v>
      </c>
      <c r="H1923" s="10">
        <f t="shared" si="199"/>
        <v>54.337500000000006</v>
      </c>
      <c r="I1923" s="143"/>
    </row>
    <row r="1924" spans="1:9">
      <c r="B1924" s="115"/>
      <c r="C1924" t="s">
        <v>100</v>
      </c>
      <c r="D1924" s="37">
        <v>1.5</v>
      </c>
      <c r="E1924" s="10">
        <f t="shared" ref="E1924:E1925" si="200">+D1924*0.15+D1924</f>
        <v>1.7250000000000001</v>
      </c>
      <c r="F1924" s="115">
        <v>0.9</v>
      </c>
      <c r="G1924" s="10">
        <f t="shared" si="197"/>
        <v>1.5525000000000002</v>
      </c>
      <c r="H1924" s="10">
        <f t="shared" si="199"/>
        <v>54.337500000000006</v>
      </c>
      <c r="I1924" s="143"/>
    </row>
    <row r="1925" spans="1:9">
      <c r="B1925" s="115"/>
      <c r="C1925" t="s">
        <v>101</v>
      </c>
      <c r="D1925" s="37">
        <v>1.5</v>
      </c>
      <c r="E1925" s="10">
        <f t="shared" si="200"/>
        <v>1.7250000000000001</v>
      </c>
      <c r="F1925" s="115">
        <v>0.9</v>
      </c>
      <c r="G1925" s="10">
        <f t="shared" si="197"/>
        <v>1.5525000000000002</v>
      </c>
      <c r="H1925" s="10">
        <f t="shared" si="199"/>
        <v>54.337500000000006</v>
      </c>
      <c r="I1925" s="143"/>
    </row>
    <row r="1926" spans="1:9">
      <c r="B1926" s="115"/>
      <c r="C1926" t="s">
        <v>191</v>
      </c>
      <c r="D1926" s="37"/>
      <c r="E1926" s="10">
        <v>3</v>
      </c>
      <c r="F1926" s="115">
        <v>0.9</v>
      </c>
      <c r="G1926" s="10">
        <f t="shared" si="197"/>
        <v>2.7</v>
      </c>
      <c r="H1926" s="10">
        <f t="shared" si="199"/>
        <v>94.5</v>
      </c>
      <c r="I1926" s="143"/>
    </row>
    <row r="1927" spans="1:9">
      <c r="B1927" s="115"/>
      <c r="D1927" s="37"/>
      <c r="E1927" s="115"/>
      <c r="F1927" s="115"/>
      <c r="G1927" s="10"/>
      <c r="H1927" s="10"/>
      <c r="I1927" s="143"/>
    </row>
    <row r="1928" spans="1:9">
      <c r="B1928" s="115"/>
      <c r="C1928" t="s">
        <v>198</v>
      </c>
      <c r="D1928" s="37">
        <v>11</v>
      </c>
      <c r="E1928" s="10"/>
      <c r="F1928" s="115">
        <v>0.9</v>
      </c>
      <c r="G1928" s="10">
        <f>F1928*D1928</f>
        <v>9.9</v>
      </c>
      <c r="H1928" s="10">
        <f t="shared" ref="H1928:H1929" si="201">+G1928*35</f>
        <v>346.5</v>
      </c>
      <c r="I1928" s="143"/>
    </row>
    <row r="1929" spans="1:9">
      <c r="B1929" s="115"/>
      <c r="D1929" s="37">
        <v>11</v>
      </c>
      <c r="E1929" s="10"/>
      <c r="F1929" s="115">
        <v>0.9</v>
      </c>
      <c r="G1929" s="10">
        <f>F1929*D1929</f>
        <v>9.9</v>
      </c>
      <c r="H1929" s="10">
        <f t="shared" si="201"/>
        <v>346.5</v>
      </c>
      <c r="I1929" s="143"/>
    </row>
    <row r="1930" spans="1:9">
      <c r="B1930" s="115"/>
      <c r="D1930" s="37"/>
      <c r="E1930" s="10"/>
      <c r="F1930" s="115"/>
      <c r="G1930" s="10"/>
      <c r="H1930" s="10"/>
      <c r="I1930" s="143"/>
    </row>
    <row r="1931" spans="1:9">
      <c r="B1931" s="115"/>
      <c r="C1931" s="6" t="s">
        <v>397</v>
      </c>
      <c r="E1931" s="9">
        <f>SUM(E1919:E1929)</f>
        <v>14.85</v>
      </c>
      <c r="F1931" s="115"/>
      <c r="G1931" s="9">
        <f>SUM(G1919:G1929)</f>
        <v>33.164999999999999</v>
      </c>
      <c r="H1931" s="9">
        <f>SUM(H1919:H1930)</f>
        <v>1160.7750000000001</v>
      </c>
      <c r="I1931" s="143"/>
    </row>
    <row r="1932" spans="1:9">
      <c r="B1932" s="115"/>
      <c r="C1932" s="6" t="s">
        <v>103</v>
      </c>
      <c r="E1932" s="9"/>
      <c r="F1932" s="115"/>
      <c r="G1932" s="9"/>
      <c r="H1932" s="9">
        <f>+H1931+G1915</f>
        <v>1988.7750000000001</v>
      </c>
      <c r="I1932" s="143"/>
    </row>
    <row r="1933" spans="1:9">
      <c r="B1933" s="111"/>
      <c r="C1933" s="147" t="s">
        <v>443</v>
      </c>
      <c r="D1933" s="147"/>
      <c r="F1933" s="111"/>
      <c r="H1933" s="39">
        <f>H1932/100</f>
        <v>19.88775</v>
      </c>
      <c r="I1933" s="143"/>
    </row>
    <row r="1934" spans="1:9">
      <c r="B1934" s="111"/>
      <c r="C1934" s="147"/>
      <c r="D1934" s="147"/>
      <c r="F1934" s="111"/>
      <c r="H1934" s="39"/>
      <c r="I1934" s="170"/>
    </row>
    <row r="1935" spans="1:9">
      <c r="A1935" s="218" t="s">
        <v>446</v>
      </c>
      <c r="B1935" s="111"/>
      <c r="C1935" s="143" t="s">
        <v>445</v>
      </c>
      <c r="D1935" s="147"/>
      <c r="F1935" s="111"/>
      <c r="H1935" s="111"/>
      <c r="I1935" s="143"/>
    </row>
    <row r="1936" spans="1:9">
      <c r="B1936" s="111"/>
      <c r="C1936" s="143" t="s">
        <v>91</v>
      </c>
      <c r="D1936" s="143" t="s">
        <v>6</v>
      </c>
      <c r="E1936" s="142" t="s">
        <v>7</v>
      </c>
      <c r="F1936" s="142" t="s">
        <v>8</v>
      </c>
      <c r="G1936" s="143" t="s">
        <v>289</v>
      </c>
      <c r="H1936" s="143" t="s">
        <v>124</v>
      </c>
      <c r="I1936" s="143"/>
    </row>
    <row r="1937" spans="2:9">
      <c r="B1937" s="4" t="s">
        <v>9</v>
      </c>
      <c r="C1937" s="35" t="s">
        <v>27</v>
      </c>
      <c r="D1937" s="35">
        <v>4</v>
      </c>
      <c r="E1937" s="115">
        <v>1.2</v>
      </c>
      <c r="F1937" s="115">
        <v>2.7</v>
      </c>
      <c r="G1937" s="115">
        <f>D1937*(E1937*2)+(F1937*2)</f>
        <v>15</v>
      </c>
      <c r="H1937" s="111">
        <f>F1937*E1937*D1937</f>
        <v>12.96</v>
      </c>
      <c r="I1937" s="143"/>
    </row>
    <row r="1938" spans="2:9">
      <c r="B1938" s="4" t="s">
        <v>11</v>
      </c>
      <c r="C1938" s="35" t="s">
        <v>83</v>
      </c>
      <c r="D1938" s="35">
        <v>2</v>
      </c>
      <c r="E1938" s="115">
        <v>1</v>
      </c>
      <c r="F1938" s="115">
        <v>2.7</v>
      </c>
      <c r="G1938" s="115">
        <f t="shared" ref="G1938:G1940" si="202">D1938*(E1938*2)+(F1938*2)</f>
        <v>9.4</v>
      </c>
      <c r="H1938" s="111">
        <f t="shared" ref="H1938:H1949" si="203">F1938*E1938*D1938</f>
        <v>5.4</v>
      </c>
      <c r="I1938" s="143"/>
    </row>
    <row r="1939" spans="2:9">
      <c r="B1939" s="4" t="s">
        <v>13</v>
      </c>
      <c r="C1939" s="35" t="s">
        <v>28</v>
      </c>
      <c r="D1939" s="35">
        <v>3</v>
      </c>
      <c r="E1939" s="115">
        <v>0.9</v>
      </c>
      <c r="F1939" s="115">
        <v>2.7</v>
      </c>
      <c r="G1939" s="115">
        <f t="shared" si="202"/>
        <v>10.8</v>
      </c>
      <c r="H1939" s="111">
        <f t="shared" si="203"/>
        <v>7.2900000000000009</v>
      </c>
      <c r="I1939" s="143"/>
    </row>
    <row r="1940" spans="2:9">
      <c r="B1940" s="4" t="s">
        <v>15</v>
      </c>
      <c r="C1940" s="35" t="s">
        <v>133</v>
      </c>
      <c r="D1940" s="35">
        <v>6</v>
      </c>
      <c r="E1940" s="115">
        <v>0.85</v>
      </c>
      <c r="F1940" s="115">
        <v>2.1</v>
      </c>
      <c r="G1940" s="115">
        <f t="shared" si="202"/>
        <v>14.399999999999999</v>
      </c>
      <c r="H1940" s="111">
        <f t="shared" si="203"/>
        <v>10.709999999999999</v>
      </c>
      <c r="I1940" s="143"/>
    </row>
    <row r="1941" spans="2:9">
      <c r="B1941" s="4"/>
      <c r="C1941" s="136" t="s">
        <v>92</v>
      </c>
      <c r="D1941" s="37"/>
      <c r="E1941" s="37"/>
      <c r="F1941" s="115"/>
      <c r="H1941" s="111"/>
      <c r="I1941" s="143"/>
    </row>
    <row r="1942" spans="2:9">
      <c r="B1942" s="4" t="s">
        <v>9</v>
      </c>
      <c r="C1942" s="35" t="s">
        <v>27</v>
      </c>
      <c r="D1942" s="35">
        <v>4</v>
      </c>
      <c r="E1942" s="115">
        <v>1.2</v>
      </c>
      <c r="F1942" s="115">
        <v>2.7</v>
      </c>
      <c r="G1942" s="115">
        <f t="shared" ref="G1942:G1945" si="204">D1942*(E1942*2)+(F1942*2)</f>
        <v>15</v>
      </c>
      <c r="H1942" s="111">
        <f t="shared" si="203"/>
        <v>12.96</v>
      </c>
      <c r="I1942" s="143"/>
    </row>
    <row r="1943" spans="2:9">
      <c r="B1943" s="4" t="s">
        <v>11</v>
      </c>
      <c r="C1943" s="35" t="s">
        <v>83</v>
      </c>
      <c r="D1943" s="35">
        <v>1</v>
      </c>
      <c r="E1943" s="115">
        <v>1</v>
      </c>
      <c r="F1943" s="115">
        <v>2.7</v>
      </c>
      <c r="G1943" s="115">
        <f t="shared" si="204"/>
        <v>7.4</v>
      </c>
      <c r="H1943" s="111">
        <f t="shared" si="203"/>
        <v>2.7</v>
      </c>
      <c r="I1943" s="143"/>
    </row>
    <row r="1944" spans="2:9">
      <c r="B1944" s="4" t="s">
        <v>13</v>
      </c>
      <c r="C1944" s="35" t="s">
        <v>28</v>
      </c>
      <c r="D1944" s="35">
        <v>1</v>
      </c>
      <c r="E1944" s="115">
        <v>0.9</v>
      </c>
      <c r="F1944" s="115">
        <v>2.7</v>
      </c>
      <c r="G1944" s="115">
        <f t="shared" si="204"/>
        <v>7.2</v>
      </c>
      <c r="H1944" s="111">
        <f t="shared" si="203"/>
        <v>2.4300000000000002</v>
      </c>
      <c r="I1944" s="143"/>
    </row>
    <row r="1945" spans="2:9">
      <c r="B1945" s="4" t="s">
        <v>15</v>
      </c>
      <c r="C1945" s="35" t="s">
        <v>133</v>
      </c>
      <c r="D1945" s="35">
        <v>5</v>
      </c>
      <c r="E1945" s="115">
        <v>0.85</v>
      </c>
      <c r="F1945" s="115">
        <v>2.1</v>
      </c>
      <c r="G1945" s="115">
        <f t="shared" si="204"/>
        <v>12.7</v>
      </c>
      <c r="H1945" s="111">
        <f t="shared" si="203"/>
        <v>8.9249999999999989</v>
      </c>
      <c r="I1945" s="143"/>
    </row>
    <row r="1946" spans="2:9">
      <c r="B1946" s="4"/>
      <c r="C1946" s="136" t="s">
        <v>185</v>
      </c>
      <c r="D1946" s="37"/>
      <c r="E1946" s="115"/>
      <c r="F1946" s="147"/>
      <c r="H1946" s="111"/>
      <c r="I1946" s="143"/>
    </row>
    <row r="1947" spans="2:9">
      <c r="B1947" s="4" t="s">
        <v>9</v>
      </c>
      <c r="C1947" s="35" t="s">
        <v>27</v>
      </c>
      <c r="D1947" s="35">
        <v>5</v>
      </c>
      <c r="E1947" s="115">
        <v>1.2</v>
      </c>
      <c r="F1947" s="147">
        <v>2.7</v>
      </c>
      <c r="G1947" s="115">
        <f t="shared" ref="G1947:G1949" si="205">D1947*(E1947*2)+(F1947*2)</f>
        <v>17.399999999999999</v>
      </c>
      <c r="H1947" s="111">
        <f t="shared" si="203"/>
        <v>16.200000000000003</v>
      </c>
      <c r="I1947" s="143"/>
    </row>
    <row r="1948" spans="2:9">
      <c r="B1948" s="4" t="s">
        <v>11</v>
      </c>
      <c r="C1948" s="35" t="s">
        <v>28</v>
      </c>
      <c r="D1948" s="35">
        <v>2</v>
      </c>
      <c r="E1948" s="115">
        <v>0.9</v>
      </c>
      <c r="F1948" s="147">
        <v>2.7</v>
      </c>
      <c r="G1948" s="115">
        <f t="shared" si="205"/>
        <v>9</v>
      </c>
      <c r="H1948" s="111">
        <f t="shared" si="203"/>
        <v>4.8600000000000003</v>
      </c>
      <c r="I1948" s="143"/>
    </row>
    <row r="1949" spans="2:9">
      <c r="B1949" s="4"/>
      <c r="C1949" s="35" t="s">
        <v>133</v>
      </c>
      <c r="D1949" s="35">
        <v>6</v>
      </c>
      <c r="E1949" s="115">
        <v>0.85</v>
      </c>
      <c r="F1949" s="147">
        <v>2.1</v>
      </c>
      <c r="G1949" s="115">
        <f t="shared" si="205"/>
        <v>14.399999999999999</v>
      </c>
      <c r="H1949" s="111">
        <f t="shared" si="203"/>
        <v>10.709999999999999</v>
      </c>
      <c r="I1949" s="143"/>
    </row>
    <row r="1950" spans="2:9">
      <c r="B1950" s="4"/>
      <c r="C1950" s="37"/>
      <c r="D1950" s="37"/>
      <c r="E1950" s="37"/>
      <c r="G1950" s="37"/>
      <c r="H1950" s="111"/>
      <c r="I1950" s="143"/>
    </row>
    <row r="1951" spans="2:9">
      <c r="B1951" s="4"/>
      <c r="C1951" s="25" t="s">
        <v>447</v>
      </c>
      <c r="D1951" s="37"/>
      <c r="E1951" s="37"/>
      <c r="F1951" s="115"/>
      <c r="G1951" s="137">
        <f>SUM(G1937:G1950)</f>
        <v>132.70000000000002</v>
      </c>
      <c r="H1951" s="137">
        <f>SUM(H1937:H1950)</f>
        <v>95.144999999999996</v>
      </c>
      <c r="I1951" s="143"/>
    </row>
    <row r="1952" spans="2:9">
      <c r="B1952" s="4"/>
      <c r="C1952" s="25"/>
      <c r="D1952" s="37"/>
      <c r="E1952" s="37"/>
      <c r="F1952" s="115"/>
      <c r="G1952" s="137"/>
      <c r="H1952" s="137"/>
      <c r="I1952" s="171"/>
    </row>
    <row r="1953" spans="1:9">
      <c r="A1953" s="218">
        <v>1507000000</v>
      </c>
      <c r="B1953" s="4"/>
      <c r="C1953" s="25" t="s">
        <v>587</v>
      </c>
      <c r="D1953" s="171" t="s">
        <v>6</v>
      </c>
      <c r="E1953" s="172" t="s">
        <v>7</v>
      </c>
      <c r="F1953" s="172" t="s">
        <v>8</v>
      </c>
      <c r="G1953" s="171"/>
      <c r="H1953" s="171" t="s">
        <v>124</v>
      </c>
      <c r="I1953" s="171"/>
    </row>
    <row r="1954" spans="1:9">
      <c r="B1954" s="4"/>
      <c r="C1954" s="25"/>
      <c r="D1954" s="35">
        <v>2</v>
      </c>
      <c r="E1954" s="115">
        <v>2.2000000000000002</v>
      </c>
      <c r="F1954" s="115">
        <v>2.7</v>
      </c>
      <c r="H1954" s="111">
        <f>F1954*E1954*D1954</f>
        <v>11.880000000000003</v>
      </c>
      <c r="I1954" s="171"/>
    </row>
    <row r="1955" spans="1:9">
      <c r="B1955" s="4"/>
      <c r="C1955" s="25"/>
      <c r="D1955" s="37"/>
      <c r="E1955" s="37"/>
      <c r="F1955" s="115"/>
      <c r="G1955" s="137"/>
      <c r="H1955" s="137"/>
      <c r="I1955" s="171"/>
    </row>
    <row r="1956" spans="1:9">
      <c r="A1956" s="222" t="s">
        <v>558</v>
      </c>
      <c r="B1956" s="170"/>
      <c r="C1956" s="106" t="s">
        <v>563</v>
      </c>
      <c r="D1956" s="8"/>
      <c r="E1956" s="111"/>
      <c r="F1956" s="111"/>
      <c r="G1956" s="8"/>
      <c r="H1956" s="111"/>
      <c r="I1956" s="170"/>
    </row>
    <row r="1957" spans="1:9">
      <c r="A1957" s="222"/>
      <c r="B1957" s="111"/>
      <c r="C1957" s="106" t="s">
        <v>564</v>
      </c>
      <c r="D1957" s="8"/>
      <c r="E1957" s="111"/>
      <c r="F1957" s="111"/>
      <c r="G1957" s="8"/>
      <c r="H1957" s="111"/>
      <c r="I1957" s="170"/>
    </row>
    <row r="1958" spans="1:9">
      <c r="A1958" s="153"/>
      <c r="B1958" s="109"/>
      <c r="C1958" s="170" t="s">
        <v>95</v>
      </c>
      <c r="D1958" s="111"/>
      <c r="E1958" s="170" t="s">
        <v>6</v>
      </c>
      <c r="F1958" s="170" t="s">
        <v>565</v>
      </c>
      <c r="G1958" s="170" t="s">
        <v>566</v>
      </c>
      <c r="H1958" s="170" t="s">
        <v>64</v>
      </c>
      <c r="I1958" s="169" t="s">
        <v>567</v>
      </c>
    </row>
    <row r="1959" spans="1:9">
      <c r="A1959" s="153"/>
      <c r="B1959" s="109">
        <v>1</v>
      </c>
      <c r="C1959" s="66" t="s">
        <v>79</v>
      </c>
      <c r="D1959" s="8" t="s">
        <v>568</v>
      </c>
      <c r="E1959" s="111"/>
      <c r="F1959" s="34">
        <v>1.5</v>
      </c>
      <c r="G1959" s="34"/>
      <c r="H1959" s="109">
        <v>3</v>
      </c>
      <c r="I1959" s="12">
        <f>+H1959*F1959</f>
        <v>4.5</v>
      </c>
    </row>
    <row r="1960" spans="1:9">
      <c r="A1960" s="153"/>
      <c r="B1960" s="109"/>
      <c r="C1960" s="35"/>
      <c r="D1960" s="8" t="s">
        <v>568</v>
      </c>
      <c r="E1960" s="35"/>
      <c r="F1960" s="34"/>
      <c r="G1960" s="34">
        <v>1.8</v>
      </c>
      <c r="H1960" s="109">
        <v>2</v>
      </c>
      <c r="I1960" s="12">
        <f>+H1960*G1960</f>
        <v>3.6</v>
      </c>
    </row>
    <row r="1961" spans="1:9">
      <c r="A1961" s="153"/>
      <c r="B1961" s="109"/>
      <c r="C1961" s="35"/>
      <c r="D1961" s="8" t="s">
        <v>569</v>
      </c>
      <c r="E1961" s="35"/>
      <c r="F1961" s="8"/>
      <c r="G1961" s="34">
        <v>1.4</v>
      </c>
      <c r="H1961" s="109">
        <v>3</v>
      </c>
      <c r="I1961" s="12">
        <f>+H1961*G1961</f>
        <v>4.1999999999999993</v>
      </c>
    </row>
    <row r="1962" spans="1:9">
      <c r="A1962" s="153"/>
      <c r="B1962" s="109"/>
      <c r="C1962" s="35"/>
      <c r="D1962" s="8"/>
      <c r="E1962" s="35"/>
      <c r="F1962" s="34"/>
      <c r="G1962" s="34"/>
      <c r="H1962" s="109"/>
      <c r="I1962" s="9">
        <f>SUM(I1959:I1961)</f>
        <v>12.299999999999999</v>
      </c>
    </row>
    <row r="1963" spans="1:9">
      <c r="A1963" s="153"/>
      <c r="B1963" s="109"/>
      <c r="C1963" s="35"/>
      <c r="D1963" s="8"/>
      <c r="E1963" s="66">
        <v>3</v>
      </c>
      <c r="F1963" s="34"/>
      <c r="G1963" s="34"/>
      <c r="H1963" s="169"/>
      <c r="I1963" s="12"/>
    </row>
    <row r="1964" spans="1:9">
      <c r="A1964" s="153"/>
      <c r="B1964" s="109"/>
      <c r="C1964" s="66" t="s">
        <v>570</v>
      </c>
      <c r="D1964" s="8"/>
      <c r="E1964" s="8"/>
      <c r="F1964" s="34"/>
      <c r="G1964" s="34"/>
      <c r="H1964" s="109"/>
      <c r="I1964" s="9">
        <f>+I1962*E1963</f>
        <v>36.9</v>
      </c>
    </row>
    <row r="1965" spans="1:9">
      <c r="A1965" s="153"/>
      <c r="B1965" s="109"/>
      <c r="C1965" s="170"/>
      <c r="D1965" s="111"/>
      <c r="E1965" s="170"/>
      <c r="F1965" s="170"/>
      <c r="G1965" s="170"/>
      <c r="H1965" s="170"/>
      <c r="I1965" s="169"/>
    </row>
    <row r="1966" spans="1:9">
      <c r="A1966" s="153"/>
      <c r="B1966" s="109">
        <v>2</v>
      </c>
      <c r="C1966" s="66" t="s">
        <v>82</v>
      </c>
      <c r="D1966" s="8" t="s">
        <v>568</v>
      </c>
      <c r="E1966" s="111"/>
      <c r="F1966" s="34">
        <v>0.8</v>
      </c>
      <c r="G1966" s="34"/>
      <c r="H1966" s="109">
        <v>3</v>
      </c>
      <c r="I1966" s="12">
        <f>+H1966*F1966</f>
        <v>2.4000000000000004</v>
      </c>
    </row>
    <row r="1967" spans="1:9">
      <c r="A1967" s="153"/>
      <c r="B1967" s="109"/>
      <c r="C1967" s="35"/>
      <c r="D1967" s="8" t="s">
        <v>568</v>
      </c>
      <c r="E1967" s="35"/>
      <c r="F1967" s="34"/>
      <c r="G1967" s="34">
        <v>1.8</v>
      </c>
      <c r="H1967" s="109">
        <v>2</v>
      </c>
      <c r="I1967" s="12">
        <f>+H1967*G1967</f>
        <v>3.6</v>
      </c>
    </row>
    <row r="1968" spans="1:9">
      <c r="A1968" s="153"/>
      <c r="B1968" s="109"/>
      <c r="C1968" s="35"/>
      <c r="D1968" s="8" t="s">
        <v>569</v>
      </c>
      <c r="E1968" s="35"/>
      <c r="F1968" s="8"/>
      <c r="G1968" s="34">
        <v>1.4</v>
      </c>
      <c r="H1968" s="109">
        <v>1</v>
      </c>
      <c r="I1968" s="12">
        <f>+H1968*G1968</f>
        <v>1.4</v>
      </c>
    </row>
    <row r="1969" spans="1:9">
      <c r="A1969" s="153"/>
      <c r="B1969" s="109"/>
      <c r="C1969" s="35"/>
      <c r="D1969" s="8"/>
      <c r="E1969" s="35"/>
      <c r="F1969" s="34"/>
      <c r="G1969" s="34"/>
      <c r="H1969" s="109"/>
      <c r="I1969" s="9">
        <f>SUM(I1966:I1968)</f>
        <v>7.4</v>
      </c>
    </row>
    <row r="1970" spans="1:9">
      <c r="A1970" s="153"/>
      <c r="B1970" s="109"/>
      <c r="C1970" s="35"/>
      <c r="D1970" s="8"/>
      <c r="E1970" s="66">
        <v>7</v>
      </c>
      <c r="F1970" s="34"/>
      <c r="G1970" s="34"/>
      <c r="H1970" s="169"/>
      <c r="I1970" s="12"/>
    </row>
    <row r="1971" spans="1:9">
      <c r="A1971" s="153"/>
      <c r="B1971" s="109"/>
      <c r="C1971" s="66" t="s">
        <v>571</v>
      </c>
      <c r="D1971" s="8"/>
      <c r="E1971" s="8"/>
      <c r="F1971" s="34"/>
      <c r="G1971" s="34"/>
      <c r="H1971" s="109"/>
      <c r="I1971" s="9">
        <f>+I1969*E1970</f>
        <v>51.800000000000004</v>
      </c>
    </row>
    <row r="1972" spans="1:9">
      <c r="A1972" s="153"/>
      <c r="B1972" s="109"/>
      <c r="C1972" s="170"/>
      <c r="D1972" s="111"/>
      <c r="E1972" s="170"/>
      <c r="F1972" s="170"/>
      <c r="G1972" s="170"/>
      <c r="H1972" s="170"/>
      <c r="I1972" s="169"/>
    </row>
    <row r="1973" spans="1:9">
      <c r="A1973" s="153"/>
      <c r="B1973" s="109">
        <v>3</v>
      </c>
      <c r="C1973" s="66" t="s">
        <v>89</v>
      </c>
      <c r="D1973" s="8" t="s">
        <v>568</v>
      </c>
      <c r="E1973" s="111"/>
      <c r="F1973" s="34">
        <v>0.6</v>
      </c>
      <c r="G1973" s="34"/>
      <c r="H1973" s="109">
        <v>3</v>
      </c>
      <c r="I1973" s="12">
        <f>+H1973*F1973</f>
        <v>1.7999999999999998</v>
      </c>
    </row>
    <row r="1974" spans="1:9">
      <c r="A1974" s="153"/>
      <c r="B1974" s="109"/>
      <c r="C1974" s="35"/>
      <c r="D1974" s="8" t="s">
        <v>568</v>
      </c>
      <c r="E1974" s="35"/>
      <c r="F1974" s="34"/>
      <c r="G1974" s="34">
        <v>1.5</v>
      </c>
      <c r="H1974" s="109">
        <v>2</v>
      </c>
      <c r="I1974" s="12">
        <f>+H1974*G1974</f>
        <v>3</v>
      </c>
    </row>
    <row r="1975" spans="1:9">
      <c r="A1975" s="153"/>
      <c r="B1975" s="109"/>
      <c r="C1975" s="35"/>
      <c r="D1975" s="8"/>
      <c r="E1975" s="35"/>
      <c r="F1975" s="34"/>
      <c r="G1975" s="34"/>
      <c r="H1975" s="109"/>
      <c r="I1975" s="9">
        <f>SUM(I1973:I1974)</f>
        <v>4.8</v>
      </c>
    </row>
    <row r="1976" spans="1:9">
      <c r="A1976" s="153"/>
      <c r="B1976" s="109"/>
      <c r="C1976" s="35"/>
      <c r="D1976" s="8"/>
      <c r="E1976" s="66">
        <v>14</v>
      </c>
      <c r="F1976" s="34"/>
      <c r="G1976" s="34"/>
      <c r="H1976" s="169"/>
      <c r="I1976" s="12"/>
    </row>
    <row r="1977" spans="1:9">
      <c r="A1977" s="153"/>
      <c r="B1977" s="109"/>
      <c r="C1977" s="66" t="s">
        <v>572</v>
      </c>
      <c r="D1977" s="8"/>
      <c r="E1977" s="8"/>
      <c r="F1977" s="34"/>
      <c r="G1977" s="34"/>
      <c r="H1977" s="109"/>
      <c r="I1977" s="9">
        <f>+I1975*E1976</f>
        <v>67.2</v>
      </c>
    </row>
    <row r="1978" spans="1:9">
      <c r="A1978" s="153"/>
      <c r="B1978" s="109"/>
      <c r="C1978" s="170"/>
      <c r="D1978" s="111"/>
      <c r="E1978" s="170"/>
      <c r="F1978" s="170"/>
      <c r="G1978" s="170"/>
      <c r="H1978" s="170"/>
      <c r="I1978" s="169"/>
    </row>
    <row r="1979" spans="1:9">
      <c r="A1979" s="153"/>
      <c r="B1979" s="109"/>
      <c r="C1979" s="170"/>
      <c r="D1979" s="111"/>
      <c r="E1979" s="170"/>
      <c r="F1979" s="170"/>
      <c r="G1979" s="170"/>
      <c r="H1979" s="170"/>
      <c r="I1979" s="169"/>
    </row>
    <row r="1980" spans="1:9">
      <c r="A1980" s="153"/>
      <c r="B1980" s="109"/>
      <c r="C1980" s="106" t="s">
        <v>573</v>
      </c>
      <c r="D1980" s="111"/>
      <c r="E1980" s="170"/>
      <c r="F1980" s="170"/>
      <c r="G1980" s="170"/>
      <c r="H1980" s="170" t="s">
        <v>567</v>
      </c>
      <c r="I1980" s="9">
        <f>+I1977+I1971+I1964</f>
        <v>155.9</v>
      </c>
    </row>
    <row r="1981" spans="1:9">
      <c r="A1981" s="153"/>
      <c r="B1981" s="109"/>
      <c r="C1981" s="106" t="s">
        <v>574</v>
      </c>
      <c r="D1981" s="111"/>
      <c r="E1981" s="170"/>
      <c r="F1981" s="170">
        <v>3</v>
      </c>
      <c r="G1981" s="170"/>
      <c r="H1981" s="170"/>
      <c r="I1981" s="169">
        <f>+I1980*F1981</f>
        <v>467.70000000000005</v>
      </c>
    </row>
    <row r="1982" spans="1:9">
      <c r="A1982" s="153"/>
      <c r="B1982" s="109"/>
      <c r="C1982" s="170"/>
      <c r="D1982" s="111"/>
      <c r="E1982" s="170"/>
      <c r="F1982" s="170"/>
      <c r="G1982" s="170"/>
      <c r="H1982" s="170"/>
      <c r="I1982" s="169"/>
    </row>
    <row r="1983" spans="1:9">
      <c r="A1983" s="222" t="s">
        <v>575</v>
      </c>
      <c r="B1983" s="169"/>
      <c r="C1983" s="170" t="s">
        <v>576</v>
      </c>
      <c r="D1983" s="111"/>
      <c r="E1983" s="170"/>
      <c r="F1983" s="170"/>
      <c r="G1983" s="170"/>
      <c r="H1983" s="170"/>
      <c r="I1983" s="169"/>
    </row>
    <row r="1984" spans="1:9">
      <c r="A1984" s="222"/>
      <c r="B1984" s="109"/>
      <c r="C1984" s="170" t="s">
        <v>577</v>
      </c>
      <c r="D1984" s="111"/>
      <c r="E1984" s="170"/>
      <c r="F1984" s="170"/>
      <c r="G1984" s="170"/>
      <c r="H1984" s="170"/>
      <c r="I1984" s="169">
        <f>G1997</f>
        <v>28.080000000000005</v>
      </c>
    </row>
    <row r="1985" spans="1:9">
      <c r="A1985" s="153"/>
      <c r="B1985" s="109"/>
      <c r="C1985" s="170" t="s">
        <v>578</v>
      </c>
      <c r="D1985" s="111"/>
      <c r="E1985" s="170"/>
      <c r="F1985" s="170"/>
      <c r="G1985" s="170"/>
      <c r="H1985" s="170"/>
      <c r="I1985" s="169">
        <f>I1984*0.5</f>
        <v>14.040000000000003</v>
      </c>
    </row>
    <row r="1986" spans="1:9">
      <c r="A1986" s="153"/>
      <c r="B1986" s="109"/>
      <c r="C1986" s="106" t="s">
        <v>579</v>
      </c>
      <c r="D1986" s="111"/>
      <c r="E1986" s="170"/>
      <c r="F1986" s="170">
        <v>1.6</v>
      </c>
      <c r="G1986" s="170"/>
      <c r="H1986" s="170"/>
      <c r="I1986" s="169">
        <f>I1985*1.6*6</f>
        <v>134.78400000000005</v>
      </c>
    </row>
    <row r="1987" spans="1:9">
      <c r="A1987" s="153"/>
      <c r="B1987" s="109"/>
      <c r="C1987" s="113" t="s">
        <v>580</v>
      </c>
      <c r="D1987" s="111"/>
      <c r="E1987" s="170"/>
      <c r="F1987" s="170"/>
      <c r="G1987" s="170"/>
      <c r="H1987" s="170"/>
      <c r="I1987" s="169"/>
    </row>
    <row r="1988" spans="1:9">
      <c r="A1988" s="153"/>
      <c r="B1988" s="109"/>
      <c r="C1988" s="106" t="s">
        <v>581</v>
      </c>
      <c r="D1988" s="111"/>
      <c r="E1988" s="170"/>
      <c r="F1988" s="170"/>
      <c r="G1988" s="170"/>
      <c r="H1988" s="170"/>
      <c r="I1988" s="169">
        <f>I1986</f>
        <v>134.78400000000005</v>
      </c>
    </row>
    <row r="1989" spans="1:9">
      <c r="A1989" s="153"/>
      <c r="B1989" s="109"/>
      <c r="C1989" s="106"/>
      <c r="D1989" s="111"/>
      <c r="E1989" s="170"/>
      <c r="F1989" s="170"/>
      <c r="G1989" s="170"/>
      <c r="H1989" s="170"/>
      <c r="I1989" s="169">
        <f>SUM(I1986:I1988)</f>
        <v>269.5680000000001</v>
      </c>
    </row>
    <row r="1990" spans="1:9">
      <c r="A1990" s="153"/>
      <c r="B1990" s="109"/>
      <c r="C1990" s="170"/>
      <c r="D1990" s="111"/>
      <c r="E1990" s="170"/>
      <c r="F1990" s="170"/>
      <c r="G1990" s="170"/>
      <c r="H1990" s="170"/>
      <c r="I1990" s="169"/>
    </row>
    <row r="1991" spans="1:9">
      <c r="A1991" s="222" t="s">
        <v>562</v>
      </c>
      <c r="B1991" s="169" t="s">
        <v>582</v>
      </c>
      <c r="C1991" s="170" t="s">
        <v>583</v>
      </c>
      <c r="D1991" s="111"/>
      <c r="E1991" s="170"/>
      <c r="F1991" s="170"/>
      <c r="G1991" s="170"/>
      <c r="H1991" s="170"/>
      <c r="I1991" s="169"/>
    </row>
    <row r="1992" spans="1:9">
      <c r="A1992" s="153"/>
      <c r="B1992" s="111"/>
      <c r="C1992" s="170" t="s">
        <v>91</v>
      </c>
      <c r="D1992" s="170" t="s">
        <v>6</v>
      </c>
      <c r="E1992" s="169" t="s">
        <v>7</v>
      </c>
      <c r="F1992" s="169" t="s">
        <v>8</v>
      </c>
      <c r="G1992" s="170" t="s">
        <v>188</v>
      </c>
      <c r="H1992" s="170"/>
      <c r="I1992" s="169"/>
    </row>
    <row r="1993" spans="1:9">
      <c r="A1993" s="153"/>
      <c r="B1993" s="173" t="s">
        <v>9</v>
      </c>
      <c r="C1993" s="37" t="s">
        <v>79</v>
      </c>
      <c r="D1993" s="37">
        <v>2</v>
      </c>
      <c r="E1993" s="37">
        <v>1.5</v>
      </c>
      <c r="F1993" s="109">
        <v>1.8</v>
      </c>
      <c r="G1993" s="111">
        <f t="shared" ref="G1993:G1995" si="206">+D1993*E1993*F1993</f>
        <v>5.4</v>
      </c>
      <c r="H1993" s="170"/>
      <c r="I1993" s="169"/>
    </row>
    <row r="1994" spans="1:9">
      <c r="A1994" s="153"/>
      <c r="B1994" s="173" t="s">
        <v>11</v>
      </c>
      <c r="C1994" s="37" t="s">
        <v>82</v>
      </c>
      <c r="D1994" s="37">
        <v>7</v>
      </c>
      <c r="E1994" s="37">
        <v>0.8</v>
      </c>
      <c r="F1994" s="109">
        <v>1.8</v>
      </c>
      <c r="G1994" s="111">
        <f t="shared" si="206"/>
        <v>10.080000000000002</v>
      </c>
      <c r="H1994" s="170"/>
      <c r="I1994" s="169"/>
    </row>
    <row r="1995" spans="1:9">
      <c r="A1995" s="153"/>
      <c r="B1995" s="173" t="s">
        <v>13</v>
      </c>
      <c r="C1995" s="37" t="s">
        <v>89</v>
      </c>
      <c r="D1995" s="37">
        <v>14</v>
      </c>
      <c r="E1995" s="37">
        <v>0.6</v>
      </c>
      <c r="F1995" s="109">
        <v>1.5</v>
      </c>
      <c r="G1995" s="111">
        <f t="shared" si="206"/>
        <v>12.600000000000001</v>
      </c>
      <c r="H1995" s="170"/>
      <c r="I1995" s="169"/>
    </row>
    <row r="1996" spans="1:9">
      <c r="A1996" s="153"/>
      <c r="B1996" s="173"/>
      <c r="C1996" s="111"/>
      <c r="D1996" s="8"/>
      <c r="E1996" s="35"/>
      <c r="F1996" s="34"/>
      <c r="G1996" s="34"/>
      <c r="H1996" s="8"/>
      <c r="I1996" s="34"/>
    </row>
    <row r="1997" spans="1:9">
      <c r="A1997" s="153"/>
      <c r="B1997" s="173"/>
      <c r="C1997" s="106" t="s">
        <v>584</v>
      </c>
      <c r="D1997" s="8"/>
      <c r="E1997" s="35"/>
      <c r="F1997" s="34"/>
      <c r="G1997" s="174">
        <f>SUM(G1993:G1996)</f>
        <v>28.080000000000005</v>
      </c>
      <c r="H1997" s="8"/>
      <c r="I1997" s="34"/>
    </row>
    <row r="1998" spans="1:9">
      <c r="A1998" s="153"/>
      <c r="B1998" s="173"/>
      <c r="C1998" s="106" t="s">
        <v>585</v>
      </c>
      <c r="D1998" s="8"/>
      <c r="E1998" s="35"/>
      <c r="F1998" s="34"/>
      <c r="G1998" s="174">
        <f>+G1997/2</f>
        <v>14.040000000000003</v>
      </c>
      <c r="H1998" s="8"/>
      <c r="I1998" s="34"/>
    </row>
    <row r="1999" spans="1:9">
      <c r="B1999" s="173"/>
      <c r="C1999" s="25"/>
      <c r="D1999" s="37"/>
      <c r="E1999" s="37"/>
      <c r="F1999" s="109"/>
      <c r="G1999" s="137"/>
      <c r="H1999" s="137"/>
      <c r="I1999" s="170"/>
    </row>
    <row r="2000" spans="1:9">
      <c r="A2000" s="218" t="s">
        <v>448</v>
      </c>
      <c r="B2000" s="111"/>
      <c r="C2000" s="106" t="s">
        <v>449</v>
      </c>
      <c r="D2000" s="147"/>
      <c r="F2000" s="111"/>
      <c r="H2000" s="111"/>
      <c r="I2000" s="143"/>
    </row>
    <row r="2001" spans="1:9">
      <c r="B2001" s="111"/>
      <c r="C2001" s="143" t="s">
        <v>91</v>
      </c>
      <c r="D2001" s="143" t="s">
        <v>6</v>
      </c>
      <c r="E2001" s="142" t="s">
        <v>7</v>
      </c>
      <c r="F2001" s="142" t="s">
        <v>8</v>
      </c>
      <c r="G2001" s="58" t="s">
        <v>450</v>
      </c>
      <c r="H2001" s="58" t="s">
        <v>451</v>
      </c>
      <c r="I2001" s="143"/>
    </row>
    <row r="2002" spans="1:9">
      <c r="B2002" s="4"/>
      <c r="C2002" s="35" t="s">
        <v>89</v>
      </c>
      <c r="D2002" s="35">
        <v>5</v>
      </c>
      <c r="E2002" s="115">
        <v>0.6</v>
      </c>
      <c r="F2002" s="115">
        <v>1.5</v>
      </c>
      <c r="G2002" s="115">
        <f>F2002*E2002*D2002</f>
        <v>4.5</v>
      </c>
      <c r="H2002" s="115"/>
      <c r="I2002" s="143"/>
    </row>
    <row r="2003" spans="1:9">
      <c r="B2003" s="4"/>
      <c r="C2003" s="66" t="s">
        <v>186</v>
      </c>
      <c r="D2003" s="35"/>
      <c r="E2003" s="115"/>
      <c r="F2003" s="115"/>
      <c r="H2003" s="115"/>
      <c r="I2003" s="143"/>
    </row>
    <row r="2004" spans="1:9">
      <c r="B2004" s="4"/>
      <c r="C2004" s="35" t="s">
        <v>79</v>
      </c>
      <c r="D2004" s="35">
        <v>2</v>
      </c>
      <c r="E2004" s="115">
        <v>1.5</v>
      </c>
      <c r="F2004" s="115">
        <v>1.8</v>
      </c>
      <c r="H2004" s="115">
        <f>F2004*E2004*D2004</f>
        <v>5.4</v>
      </c>
      <c r="I2004" s="143"/>
    </row>
    <row r="2005" spans="1:9">
      <c r="B2005" s="4"/>
      <c r="C2005" s="35" t="s">
        <v>82</v>
      </c>
      <c r="D2005" s="35">
        <v>3</v>
      </c>
      <c r="E2005" s="115">
        <v>0.8</v>
      </c>
      <c r="F2005" s="115">
        <v>1.8</v>
      </c>
      <c r="H2005" s="115">
        <f>F2005*E2005*D2005</f>
        <v>4.32</v>
      </c>
      <c r="I2005" s="143"/>
    </row>
    <row r="2006" spans="1:9">
      <c r="B2006" s="4"/>
      <c r="C2006" s="35" t="s">
        <v>89</v>
      </c>
      <c r="D2006" s="35">
        <v>4</v>
      </c>
      <c r="E2006" s="115">
        <v>0.6</v>
      </c>
      <c r="F2006" s="115">
        <v>1.5</v>
      </c>
      <c r="G2006" s="115">
        <f t="shared" ref="G2006" si="207">F2006*E2006*D2006</f>
        <v>3.5999999999999996</v>
      </c>
      <c r="H2006" s="111"/>
      <c r="I2006" s="143"/>
    </row>
    <row r="2007" spans="1:9">
      <c r="B2007" s="4"/>
      <c r="C2007" s="66" t="s">
        <v>187</v>
      </c>
      <c r="D2007" s="35"/>
      <c r="E2007" s="115"/>
      <c r="F2007" s="115"/>
      <c r="H2007" s="115"/>
      <c r="I2007" s="143"/>
    </row>
    <row r="2008" spans="1:9">
      <c r="B2008" s="4"/>
      <c r="C2008" s="35" t="s">
        <v>82</v>
      </c>
      <c r="D2008" s="35">
        <v>4</v>
      </c>
      <c r="E2008" s="115">
        <v>0.8</v>
      </c>
      <c r="F2008" s="115">
        <v>1.8</v>
      </c>
      <c r="H2008" s="115">
        <f>F2008*E2008*D2008</f>
        <v>5.7600000000000007</v>
      </c>
      <c r="I2008" s="143"/>
    </row>
    <row r="2009" spans="1:9">
      <c r="B2009" s="4"/>
      <c r="C2009" s="35" t="s">
        <v>89</v>
      </c>
      <c r="D2009" s="35">
        <v>4</v>
      </c>
      <c r="E2009" s="115">
        <v>0.6</v>
      </c>
      <c r="F2009" s="115">
        <v>1.5</v>
      </c>
      <c r="G2009" s="115">
        <f t="shared" ref="G2009" si="208">F2009*E2009*D2009</f>
        <v>3.5999999999999996</v>
      </c>
      <c r="H2009" s="111"/>
      <c r="I2009" s="143"/>
    </row>
    <row r="2010" spans="1:9">
      <c r="B2010" s="111"/>
      <c r="C2010" s="147"/>
      <c r="D2010" s="147"/>
      <c r="F2010" s="111"/>
      <c r="H2010" s="111"/>
      <c r="I2010" s="143"/>
    </row>
    <row r="2011" spans="1:9">
      <c r="B2011" s="111"/>
      <c r="C2011" s="106" t="s">
        <v>452</v>
      </c>
      <c r="D2011" s="147"/>
      <c r="F2011" s="111"/>
      <c r="G2011" s="142">
        <f>SUM(G2002:G2010)</f>
        <v>11.7</v>
      </c>
      <c r="H2011" s="142">
        <f>SUM(H2002:H2010)</f>
        <v>15.48</v>
      </c>
      <c r="I2011" s="143"/>
    </row>
    <row r="2012" spans="1:9">
      <c r="B2012" s="111"/>
      <c r="C2012" s="147"/>
      <c r="D2012" s="147"/>
      <c r="F2012" s="111"/>
      <c r="H2012" s="111"/>
      <c r="I2012" s="143"/>
    </row>
    <row r="2013" spans="1:9">
      <c r="B2013" s="111"/>
      <c r="C2013" s="147"/>
      <c r="D2013" s="147"/>
      <c r="F2013" s="111"/>
      <c r="H2013" s="111"/>
      <c r="I2013" s="143"/>
    </row>
    <row r="2014" spans="1:9" ht="18.75">
      <c r="B2014" s="111"/>
      <c r="C2014" s="159" t="s">
        <v>418</v>
      </c>
      <c r="D2014" s="147"/>
      <c r="F2014" s="111"/>
      <c r="H2014" s="111"/>
      <c r="I2014" s="143"/>
    </row>
    <row r="2015" spans="1:9">
      <c r="B2015" s="111"/>
      <c r="C2015" s="153"/>
      <c r="D2015" s="147"/>
      <c r="F2015" s="111"/>
      <c r="H2015" s="111"/>
      <c r="I2015" s="143"/>
    </row>
    <row r="2016" spans="1:9">
      <c r="A2016" s="218" t="s">
        <v>460</v>
      </c>
      <c r="B2016" s="111"/>
      <c r="C2016" s="38" t="s">
        <v>597</v>
      </c>
      <c r="D2016" s="147"/>
      <c r="F2016" s="111"/>
      <c r="H2016" s="111"/>
      <c r="I2016" s="143"/>
    </row>
    <row r="2017" spans="1:9">
      <c r="B2017" s="13" t="s">
        <v>9</v>
      </c>
      <c r="C2017" s="184" t="s">
        <v>598</v>
      </c>
      <c r="D2017" s="407" t="s">
        <v>606</v>
      </c>
      <c r="E2017" s="407"/>
      <c r="F2017" s="407"/>
      <c r="G2017" s="407"/>
      <c r="H2017" s="10">
        <f>G1951*0.6</f>
        <v>79.62</v>
      </c>
      <c r="I2017" s="143"/>
    </row>
    <row r="2018" spans="1:9">
      <c r="A2018" s="218"/>
      <c r="B2018" s="13" t="s">
        <v>11</v>
      </c>
      <c r="C2018" s="184" t="s">
        <v>599</v>
      </c>
      <c r="D2018" s="410" t="s">
        <v>603</v>
      </c>
      <c r="E2018" s="410"/>
      <c r="F2018" s="410"/>
      <c r="G2018" s="410"/>
      <c r="H2018" s="39">
        <f>H2011+G2011</f>
        <v>27.18</v>
      </c>
      <c r="I2018" s="181"/>
    </row>
    <row r="2019" spans="1:9">
      <c r="A2019" s="218"/>
      <c r="B2019" s="13" t="s">
        <v>13</v>
      </c>
      <c r="C2019" s="184" t="s">
        <v>600</v>
      </c>
      <c r="D2019" s="147"/>
      <c r="F2019" s="111"/>
      <c r="H2019" s="39">
        <f>G1931</f>
        <v>33.164999999999999</v>
      </c>
      <c r="I2019" s="181"/>
    </row>
    <row r="2020" spans="1:9" ht="30">
      <c r="A2020" s="218"/>
      <c r="B2020" s="13" t="s">
        <v>15</v>
      </c>
      <c r="C2020" s="186" t="s">
        <v>601</v>
      </c>
      <c r="D2020" s="410" t="s">
        <v>602</v>
      </c>
      <c r="E2020" s="410"/>
      <c r="F2020" s="410"/>
      <c r="G2020" s="410"/>
      <c r="H2020" s="39"/>
      <c r="I2020" s="183"/>
    </row>
    <row r="2021" spans="1:9">
      <c r="A2021" s="218"/>
      <c r="B2021" s="13" t="s">
        <v>16</v>
      </c>
      <c r="C2021" s="184" t="s">
        <v>609</v>
      </c>
      <c r="D2021" s="147"/>
      <c r="F2021" s="111"/>
      <c r="H2021" s="115">
        <f>H1954</f>
        <v>11.880000000000003</v>
      </c>
      <c r="I2021" s="181"/>
    </row>
    <row r="2022" spans="1:9">
      <c r="A2022" s="218"/>
      <c r="B2022" s="13" t="s">
        <v>17</v>
      </c>
      <c r="C2022" s="184" t="s">
        <v>607</v>
      </c>
      <c r="D2022" s="147"/>
      <c r="F2022" s="111"/>
      <c r="I2022" s="183"/>
    </row>
    <row r="2023" spans="1:9">
      <c r="A2023" s="218"/>
      <c r="B2023" s="13"/>
      <c r="C2023" s="184" t="s">
        <v>604</v>
      </c>
      <c r="D2023" s="407" t="s">
        <v>605</v>
      </c>
      <c r="E2023" s="407"/>
      <c r="F2023" s="407"/>
      <c r="G2023" s="407"/>
      <c r="H2023" s="115">
        <f>H1888</f>
        <v>213.79999999999998</v>
      </c>
      <c r="I2023" s="183"/>
    </row>
    <row r="2024" spans="1:9">
      <c r="A2024" s="218"/>
      <c r="B2024" s="13"/>
      <c r="C2024" s="184" t="s">
        <v>608</v>
      </c>
      <c r="D2024" s="147"/>
      <c r="F2024" s="111"/>
      <c r="H2024" s="115">
        <v>25</v>
      </c>
      <c r="I2024" s="183"/>
    </row>
    <row r="2025" spans="1:9">
      <c r="A2025" s="218"/>
      <c r="B2025" s="111"/>
      <c r="C2025" s="180"/>
      <c r="D2025" s="147"/>
      <c r="F2025" s="111"/>
      <c r="H2025" s="39"/>
      <c r="I2025" s="181"/>
    </row>
    <row r="2026" spans="1:9">
      <c r="A2026" s="218"/>
      <c r="B2026" s="111"/>
      <c r="C2026" s="88" t="s">
        <v>551</v>
      </c>
      <c r="D2026" s="147"/>
      <c r="F2026" s="111"/>
      <c r="H2026" s="40">
        <f>SUM(H2017:H2025)</f>
        <v>390.64499999999998</v>
      </c>
      <c r="I2026" s="181"/>
    </row>
    <row r="2027" spans="1:9">
      <c r="A2027" s="218"/>
      <c r="B2027" s="111"/>
      <c r="C2027" s="147"/>
      <c r="D2027" s="147"/>
      <c r="F2027" s="111"/>
      <c r="H2027" s="40"/>
      <c r="I2027" s="181"/>
    </row>
    <row r="2028" spans="1:9">
      <c r="B2028" s="111"/>
      <c r="C2028" s="147"/>
      <c r="D2028" s="147"/>
      <c r="F2028" s="111"/>
      <c r="H2028" s="111"/>
      <c r="I2028" s="143"/>
    </row>
    <row r="2029" spans="1:9">
      <c r="A2029" s="218" t="s">
        <v>461</v>
      </c>
      <c r="B2029" s="13" t="s">
        <v>9</v>
      </c>
      <c r="C2029" s="180" t="s">
        <v>596</v>
      </c>
      <c r="D2029" s="147"/>
      <c r="F2029" s="111"/>
      <c r="H2029" s="40">
        <f>I1345*2</f>
        <v>215.72100000000003</v>
      </c>
      <c r="I2029" s="143"/>
    </row>
    <row r="2030" spans="1:9">
      <c r="B2030" s="13"/>
      <c r="C2030" s="147"/>
      <c r="D2030" s="147"/>
      <c r="F2030" s="111"/>
      <c r="H2030" s="111"/>
      <c r="I2030" s="143"/>
    </row>
    <row r="2031" spans="1:9">
      <c r="B2031" s="111"/>
      <c r="C2031" s="147"/>
      <c r="D2031" s="147"/>
      <c r="F2031" s="111"/>
      <c r="H2031" s="111"/>
      <c r="I2031" s="181"/>
    </row>
    <row r="2032" spans="1:9" ht="39.75" customHeight="1">
      <c r="B2032" s="412" t="s">
        <v>453</v>
      </c>
      <c r="C2032" s="412"/>
      <c r="D2032" s="412"/>
      <c r="E2032" s="412"/>
      <c r="F2032" s="412"/>
      <c r="H2032" s="111"/>
      <c r="I2032" s="143"/>
    </row>
    <row r="2033" spans="1:9">
      <c r="B2033" s="111"/>
      <c r="C2033" s="147"/>
      <c r="D2033" s="147"/>
      <c r="F2033" s="111"/>
      <c r="H2033" s="111"/>
      <c r="I2033" s="143"/>
    </row>
    <row r="2034" spans="1:9">
      <c r="A2034" s="218" t="s">
        <v>462</v>
      </c>
      <c r="B2034" s="111"/>
      <c r="C2034" s="106" t="s">
        <v>463</v>
      </c>
      <c r="D2034" s="147"/>
      <c r="F2034" s="111"/>
      <c r="H2034" s="111"/>
      <c r="I2034" s="143"/>
    </row>
    <row r="2035" spans="1:9">
      <c r="B2035" s="13"/>
      <c r="C2035" s="142" t="s">
        <v>91</v>
      </c>
      <c r="E2035" s="143" t="s">
        <v>6</v>
      </c>
      <c r="F2035" s="143" t="s">
        <v>7</v>
      </c>
      <c r="G2035" s="143" t="s">
        <v>8</v>
      </c>
      <c r="H2035" s="143" t="s">
        <v>49</v>
      </c>
      <c r="I2035" s="131" t="s">
        <v>106</v>
      </c>
    </row>
    <row r="2036" spans="1:9">
      <c r="B2036" s="13" t="s">
        <v>9</v>
      </c>
      <c r="C2036" s="147" t="s">
        <v>259</v>
      </c>
      <c r="D2036" s="147"/>
      <c r="F2036" s="147">
        <v>6</v>
      </c>
      <c r="G2036" s="147">
        <v>4.5</v>
      </c>
      <c r="I2036" s="133">
        <f t="shared" ref="I2036:I2044" si="209">+G2036*F2036</f>
        <v>27</v>
      </c>
    </row>
    <row r="2037" spans="1:9">
      <c r="B2037" s="13" t="s">
        <v>11</v>
      </c>
      <c r="C2037" s="147" t="s">
        <v>260</v>
      </c>
      <c r="D2037" s="147"/>
      <c r="F2037" s="147">
        <v>3</v>
      </c>
      <c r="G2037" s="147">
        <v>2.6</v>
      </c>
      <c r="I2037" s="133">
        <f t="shared" si="209"/>
        <v>7.8000000000000007</v>
      </c>
    </row>
    <row r="2038" spans="1:9">
      <c r="B2038" s="13" t="s">
        <v>13</v>
      </c>
      <c r="C2038" s="147" t="s">
        <v>261</v>
      </c>
      <c r="D2038" s="147"/>
      <c r="F2038" s="147">
        <v>6</v>
      </c>
      <c r="G2038" s="147">
        <v>2.5099999999999998</v>
      </c>
      <c r="I2038" s="133">
        <f t="shared" si="209"/>
        <v>15.059999999999999</v>
      </c>
    </row>
    <row r="2039" spans="1:9">
      <c r="B2039" s="13" t="s">
        <v>15</v>
      </c>
      <c r="C2039" s="147"/>
      <c r="D2039" s="147"/>
      <c r="F2039" s="147">
        <v>3.4849999999999999</v>
      </c>
      <c r="G2039" s="147">
        <v>2.2149999999999999</v>
      </c>
      <c r="I2039" s="133">
        <f t="shared" si="209"/>
        <v>7.7192749999999997</v>
      </c>
    </row>
    <row r="2040" spans="1:9">
      <c r="B2040" s="13" t="s">
        <v>16</v>
      </c>
      <c r="C2040" s="147" t="s">
        <v>262</v>
      </c>
      <c r="D2040" s="147"/>
      <c r="F2040" s="147">
        <v>18.46</v>
      </c>
      <c r="G2040" s="147">
        <v>2.6</v>
      </c>
      <c r="I2040" s="133">
        <f t="shared" si="209"/>
        <v>47.996000000000002</v>
      </c>
    </row>
    <row r="2041" spans="1:9">
      <c r="B2041" s="13" t="s">
        <v>17</v>
      </c>
      <c r="C2041" s="147"/>
      <c r="D2041" s="147"/>
      <c r="F2041" s="147">
        <v>1.9</v>
      </c>
      <c r="G2041" s="147">
        <v>2.8</v>
      </c>
      <c r="I2041" s="133">
        <f t="shared" si="209"/>
        <v>5.3199999999999994</v>
      </c>
    </row>
    <row r="2042" spans="1:9">
      <c r="B2042" s="13" t="s">
        <v>18</v>
      </c>
      <c r="C2042" s="147" t="s">
        <v>263</v>
      </c>
      <c r="D2042" s="147"/>
      <c r="F2042" s="147">
        <v>4.5</v>
      </c>
      <c r="G2042" s="147">
        <v>4.7300000000000004</v>
      </c>
      <c r="I2042" s="133">
        <f t="shared" si="209"/>
        <v>21.285000000000004</v>
      </c>
    </row>
    <row r="2043" spans="1:9">
      <c r="B2043" s="13" t="s">
        <v>19</v>
      </c>
      <c r="C2043" s="147" t="s">
        <v>235</v>
      </c>
      <c r="D2043" s="147"/>
      <c r="F2043" s="147">
        <v>6</v>
      </c>
      <c r="G2043" s="147">
        <v>4.5</v>
      </c>
      <c r="I2043" s="133">
        <f t="shared" ref="I2043" si="210">+G2043*F2043</f>
        <v>27</v>
      </c>
    </row>
    <row r="2044" spans="1:9">
      <c r="B2044" s="13" t="s">
        <v>20</v>
      </c>
      <c r="C2044" s="147" t="s">
        <v>264</v>
      </c>
      <c r="D2044" s="147"/>
      <c r="F2044" s="147">
        <v>4.5</v>
      </c>
      <c r="G2044" s="147">
        <v>4.5</v>
      </c>
      <c r="I2044" s="133">
        <f t="shared" si="209"/>
        <v>20.25</v>
      </c>
    </row>
    <row r="2045" spans="1:9">
      <c r="B2045" s="13" t="s">
        <v>21</v>
      </c>
      <c r="C2045" s="147" t="s">
        <v>265</v>
      </c>
      <c r="D2045" s="147"/>
      <c r="E2045" s="115">
        <v>18</v>
      </c>
      <c r="F2045" s="147">
        <v>1.5</v>
      </c>
      <c r="G2045" s="147">
        <v>0.25</v>
      </c>
      <c r="I2045" s="133">
        <f>+G2045*F2045*E2045</f>
        <v>6.75</v>
      </c>
    </row>
    <row r="2046" spans="1:9">
      <c r="B2046" s="13" t="s">
        <v>22</v>
      </c>
      <c r="C2046" s="147" t="s">
        <v>194</v>
      </c>
      <c r="D2046" s="147"/>
      <c r="E2046" s="115">
        <v>2</v>
      </c>
      <c r="F2046" s="147">
        <v>1.5</v>
      </c>
      <c r="G2046" s="147">
        <v>1.5</v>
      </c>
      <c r="I2046" s="133">
        <f>+G2046*F2046*E2046</f>
        <v>4.5</v>
      </c>
    </row>
    <row r="2047" spans="1:9">
      <c r="B2047" s="13" t="s">
        <v>23</v>
      </c>
      <c r="C2047" s="147" t="s">
        <v>266</v>
      </c>
      <c r="D2047" s="147"/>
      <c r="F2047" s="147">
        <v>5.5</v>
      </c>
      <c r="G2047" s="147">
        <v>2.2000000000000002</v>
      </c>
      <c r="I2047" s="133">
        <f t="shared" ref="I2047" si="211">+G2047*F2047</f>
        <v>12.100000000000001</v>
      </c>
    </row>
    <row r="2048" spans="1:9">
      <c r="B2048" s="13" t="s">
        <v>29</v>
      </c>
      <c r="C2048" s="147" t="s">
        <v>271</v>
      </c>
      <c r="D2048" s="147"/>
      <c r="E2048" s="115">
        <v>2</v>
      </c>
      <c r="F2048" s="147">
        <v>2.2999999999999998</v>
      </c>
      <c r="G2048" s="147">
        <v>1.5</v>
      </c>
      <c r="I2048" s="133">
        <f>+G2048*F2048*E2048</f>
        <v>6.8999999999999995</v>
      </c>
    </row>
    <row r="2049" spans="2:9">
      <c r="B2049" s="13"/>
      <c r="C2049" s="147"/>
      <c r="D2049" s="147"/>
      <c r="F2049" s="147"/>
      <c r="G2049" s="147"/>
      <c r="I2049" s="133"/>
    </row>
    <row r="2050" spans="2:9">
      <c r="B2050" s="13"/>
      <c r="C2050" s="142" t="s">
        <v>92</v>
      </c>
      <c r="E2050" s="143" t="s">
        <v>6</v>
      </c>
      <c r="F2050" s="143" t="s">
        <v>7</v>
      </c>
      <c r="G2050" s="143" t="s">
        <v>8</v>
      </c>
      <c r="H2050" s="143" t="s">
        <v>49</v>
      </c>
      <c r="I2050" s="131" t="s">
        <v>106</v>
      </c>
    </row>
    <row r="2051" spans="2:9">
      <c r="B2051" s="13" t="s">
        <v>9</v>
      </c>
      <c r="C2051" s="147" t="s">
        <v>234</v>
      </c>
      <c r="D2051" s="147"/>
      <c r="F2051" s="147">
        <v>6</v>
      </c>
      <c r="G2051" s="147">
        <v>7.33</v>
      </c>
      <c r="I2051" s="133">
        <f t="shared" ref="I2051:I2054" si="212">+G2051*F2051</f>
        <v>43.980000000000004</v>
      </c>
    </row>
    <row r="2052" spans="2:9">
      <c r="B2052" s="13" t="s">
        <v>11</v>
      </c>
      <c r="C2052" s="147" t="s">
        <v>259</v>
      </c>
      <c r="D2052" s="147"/>
      <c r="F2052" s="147">
        <v>6</v>
      </c>
      <c r="G2052" s="147">
        <v>4.5</v>
      </c>
      <c r="I2052" s="133">
        <f t="shared" si="212"/>
        <v>27</v>
      </c>
    </row>
    <row r="2053" spans="2:9">
      <c r="B2053" s="13" t="s">
        <v>13</v>
      </c>
      <c r="C2053" s="147" t="s">
        <v>260</v>
      </c>
      <c r="D2053" s="147"/>
      <c r="F2053" s="147">
        <v>3</v>
      </c>
      <c r="G2053" s="147">
        <v>2.6</v>
      </c>
      <c r="I2053" s="133">
        <f t="shared" si="212"/>
        <v>7.8000000000000007</v>
      </c>
    </row>
    <row r="2054" spans="2:9">
      <c r="B2054" s="13" t="s">
        <v>15</v>
      </c>
      <c r="C2054" s="147" t="s">
        <v>262</v>
      </c>
      <c r="D2054" s="147"/>
      <c r="F2054" s="147">
        <v>12.23</v>
      </c>
      <c r="G2054" s="147">
        <v>2.6</v>
      </c>
      <c r="I2054" s="133">
        <f t="shared" si="212"/>
        <v>31.798000000000002</v>
      </c>
    </row>
    <row r="2055" spans="2:9">
      <c r="B2055" s="13" t="s">
        <v>16</v>
      </c>
      <c r="C2055" s="147"/>
      <c r="D2055" s="147"/>
      <c r="E2055" s="115">
        <v>2</v>
      </c>
      <c r="F2055" s="147">
        <v>1.5</v>
      </c>
      <c r="G2055" s="147">
        <v>4.96</v>
      </c>
      <c r="I2055" s="133">
        <f>+G2055*F2055*E2055</f>
        <v>14.879999999999999</v>
      </c>
    </row>
    <row r="2056" spans="2:9">
      <c r="B2056" s="13" t="s">
        <v>17</v>
      </c>
      <c r="C2056" s="147" t="s">
        <v>264</v>
      </c>
      <c r="D2056" s="147"/>
      <c r="F2056" s="147">
        <v>1.5</v>
      </c>
      <c r="G2056" s="147">
        <v>4.5</v>
      </c>
      <c r="I2056" s="133">
        <f t="shared" ref="I2056" si="213">+G2056*F2056</f>
        <v>6.75</v>
      </c>
    </row>
    <row r="2057" spans="2:9">
      <c r="B2057" s="13" t="s">
        <v>18</v>
      </c>
      <c r="C2057" s="147" t="s">
        <v>265</v>
      </c>
      <c r="D2057" s="147"/>
      <c r="E2057" s="115">
        <v>18</v>
      </c>
      <c r="F2057" s="147">
        <v>1.5</v>
      </c>
      <c r="G2057" s="147">
        <v>0.25</v>
      </c>
      <c r="I2057" s="133">
        <f>+G2057*F2057*E2057</f>
        <v>6.75</v>
      </c>
    </row>
    <row r="2058" spans="2:9">
      <c r="B2058" s="13" t="s">
        <v>19</v>
      </c>
      <c r="C2058" s="147" t="s">
        <v>194</v>
      </c>
      <c r="D2058" s="147"/>
      <c r="E2058" s="115">
        <v>2</v>
      </c>
      <c r="F2058" s="147">
        <v>1.5</v>
      </c>
      <c r="G2058" s="147">
        <v>1.5</v>
      </c>
      <c r="I2058" s="133">
        <f>+G2058*F2058*E2058</f>
        <v>4.5</v>
      </c>
    </row>
    <row r="2059" spans="2:9">
      <c r="B2059" s="13" t="s">
        <v>20</v>
      </c>
      <c r="C2059" s="145" t="s">
        <v>312</v>
      </c>
      <c r="D2059" s="147"/>
      <c r="F2059" s="147">
        <v>4.5</v>
      </c>
      <c r="G2059" s="147">
        <v>4.5</v>
      </c>
      <c r="I2059" s="133">
        <f t="shared" ref="I2059:I2060" si="214">+G2059*F2059</f>
        <v>20.25</v>
      </c>
    </row>
    <row r="2060" spans="2:9">
      <c r="B2060" s="13" t="s">
        <v>21</v>
      </c>
      <c r="C2060" s="147" t="s">
        <v>311</v>
      </c>
      <c r="D2060" s="147"/>
      <c r="F2060" s="147">
        <v>6</v>
      </c>
      <c r="G2060" s="147">
        <v>4.7300000000000004</v>
      </c>
      <c r="I2060" s="133">
        <f t="shared" si="214"/>
        <v>28.380000000000003</v>
      </c>
    </row>
    <row r="2061" spans="2:9">
      <c r="B2061" s="13"/>
      <c r="C2061" s="147"/>
      <c r="D2061" s="147"/>
      <c r="E2061" s="115"/>
      <c r="F2061" s="147"/>
      <c r="G2061" s="147"/>
      <c r="I2061" s="133"/>
    </row>
    <row r="2062" spans="2:9">
      <c r="B2062" s="13"/>
      <c r="C2062" s="142" t="s">
        <v>185</v>
      </c>
      <c r="E2062" s="143" t="s">
        <v>6</v>
      </c>
      <c r="F2062" s="143" t="s">
        <v>7</v>
      </c>
      <c r="G2062" s="143" t="s">
        <v>8</v>
      </c>
      <c r="H2062" s="143" t="s">
        <v>49</v>
      </c>
      <c r="I2062" s="131" t="s">
        <v>106</v>
      </c>
    </row>
    <row r="2063" spans="2:9">
      <c r="B2063" s="13" t="s">
        <v>9</v>
      </c>
      <c r="C2063" s="147" t="s">
        <v>234</v>
      </c>
      <c r="D2063" s="147"/>
      <c r="F2063" s="147">
        <v>6</v>
      </c>
      <c r="G2063" s="147">
        <v>7.56</v>
      </c>
      <c r="I2063" s="133">
        <f t="shared" ref="I2063" si="215">+G2063*F2063</f>
        <v>45.36</v>
      </c>
    </row>
    <row r="2064" spans="2:9">
      <c r="B2064" s="13" t="s">
        <v>11</v>
      </c>
      <c r="C2064" s="147" t="s">
        <v>268</v>
      </c>
      <c r="D2064" s="147"/>
      <c r="F2064" s="147">
        <v>4.5</v>
      </c>
      <c r="G2064" s="147">
        <v>4.5</v>
      </c>
      <c r="I2064" s="133">
        <f t="shared" ref="I2064:I2069" si="216">+G2064*F2064</f>
        <v>20.25</v>
      </c>
    </row>
    <row r="2065" spans="2:9">
      <c r="B2065" s="13" t="s">
        <v>13</v>
      </c>
      <c r="C2065" s="147" t="s">
        <v>193</v>
      </c>
      <c r="D2065" s="147"/>
      <c r="F2065" s="147">
        <v>1.5</v>
      </c>
      <c r="G2065" s="147">
        <v>4.5</v>
      </c>
      <c r="I2065" s="133">
        <f t="shared" si="216"/>
        <v>6.75</v>
      </c>
    </row>
    <row r="2066" spans="2:9">
      <c r="B2066" s="13" t="s">
        <v>15</v>
      </c>
      <c r="C2066" s="147" t="s">
        <v>262</v>
      </c>
      <c r="D2066" s="147"/>
      <c r="F2066" s="147">
        <v>1.5</v>
      </c>
      <c r="G2066" s="147">
        <v>3.76</v>
      </c>
      <c r="I2066" s="133">
        <f t="shared" si="216"/>
        <v>5.64</v>
      </c>
    </row>
    <row r="2067" spans="2:9">
      <c r="B2067" s="13" t="s">
        <v>16</v>
      </c>
      <c r="C2067" s="147"/>
      <c r="D2067" s="147"/>
      <c r="F2067" s="147">
        <v>1.5</v>
      </c>
      <c r="G2067" s="147">
        <v>1.2</v>
      </c>
      <c r="I2067" s="133">
        <f t="shared" si="216"/>
        <v>1.7999999999999998</v>
      </c>
    </row>
    <row r="2068" spans="2:9">
      <c r="B2068" s="13" t="s">
        <v>17</v>
      </c>
      <c r="C2068" s="147" t="s">
        <v>269</v>
      </c>
      <c r="D2068" s="147"/>
      <c r="F2068" s="147">
        <v>9.23</v>
      </c>
      <c r="G2068" s="147">
        <v>3.665</v>
      </c>
      <c r="I2068" s="133">
        <f t="shared" si="216"/>
        <v>33.827950000000001</v>
      </c>
    </row>
    <row r="2069" spans="2:9">
      <c r="B2069" s="13" t="s">
        <v>18</v>
      </c>
      <c r="C2069" s="147" t="s">
        <v>270</v>
      </c>
      <c r="D2069" s="147"/>
      <c r="F2069" s="147">
        <v>2</v>
      </c>
      <c r="G2069" s="147">
        <v>2.6</v>
      </c>
      <c r="I2069" s="133">
        <f t="shared" si="216"/>
        <v>5.2</v>
      </c>
    </row>
    <row r="2070" spans="2:9">
      <c r="B2070" s="13" t="s">
        <v>19</v>
      </c>
      <c r="C2070" s="147" t="s">
        <v>531</v>
      </c>
      <c r="D2070" s="147"/>
      <c r="E2070" s="115">
        <v>2</v>
      </c>
      <c r="F2070" s="147">
        <v>1.5</v>
      </c>
      <c r="G2070" s="147">
        <v>3.76</v>
      </c>
      <c r="I2070" s="146">
        <f>+G2070*F2070*E2070</f>
        <v>11.28</v>
      </c>
    </row>
    <row r="2071" spans="2:9">
      <c r="B2071" s="13"/>
      <c r="C2071" s="147"/>
      <c r="D2071" s="147"/>
      <c r="F2071" s="147"/>
      <c r="G2071" s="147"/>
      <c r="I2071" s="146"/>
    </row>
    <row r="2072" spans="2:9">
      <c r="B2072" s="13"/>
      <c r="C2072" s="147"/>
      <c r="D2072" s="147"/>
      <c r="F2072" s="147"/>
      <c r="G2072" s="147"/>
      <c r="I2072" s="146"/>
    </row>
    <row r="2073" spans="2:9">
      <c r="C2073" s="6" t="s">
        <v>356</v>
      </c>
      <c r="E2073" s="115" t="s">
        <v>354</v>
      </c>
      <c r="F2073" s="142" t="s">
        <v>128</v>
      </c>
      <c r="G2073" s="142" t="s">
        <v>357</v>
      </c>
      <c r="I2073" s="143" t="s">
        <v>106</v>
      </c>
    </row>
    <row r="2074" spans="2:9">
      <c r="C2074" t="s">
        <v>68</v>
      </c>
      <c r="E2074" s="147">
        <v>2</v>
      </c>
      <c r="F2074" s="51">
        <v>12</v>
      </c>
      <c r="G2074" s="115">
        <v>0.6</v>
      </c>
      <c r="I2074" s="52">
        <f>G2074*F2074*E2074</f>
        <v>14.399999999999999</v>
      </c>
    </row>
    <row r="2075" spans="2:9">
      <c r="E2075" s="147">
        <v>1</v>
      </c>
      <c r="F2075" s="51">
        <v>5.9</v>
      </c>
      <c r="G2075" s="115">
        <v>0.6</v>
      </c>
      <c r="I2075" s="52">
        <f>G2075*F2075*E2075</f>
        <v>3.54</v>
      </c>
    </row>
    <row r="2076" spans="2:9">
      <c r="C2076" t="s">
        <v>186</v>
      </c>
      <c r="E2076" s="147">
        <v>2</v>
      </c>
      <c r="F2076" s="51">
        <v>12</v>
      </c>
      <c r="G2076" s="115">
        <v>0.6</v>
      </c>
      <c r="I2076" s="52">
        <f>G2076*F2076*E2076</f>
        <v>14.399999999999999</v>
      </c>
    </row>
    <row r="2077" spans="2:9">
      <c r="E2077" s="147">
        <v>2</v>
      </c>
      <c r="F2077" s="51">
        <v>5.9</v>
      </c>
      <c r="G2077" s="115">
        <v>0.6</v>
      </c>
      <c r="I2077" s="52">
        <f>G2077*F2077*E2077</f>
        <v>7.08</v>
      </c>
    </row>
    <row r="2078" spans="2:9">
      <c r="C2078" t="s">
        <v>187</v>
      </c>
      <c r="E2078" s="147">
        <v>2</v>
      </c>
      <c r="F2078" s="51">
        <v>12</v>
      </c>
      <c r="G2078" s="115">
        <v>0.6</v>
      </c>
      <c r="I2078" s="52">
        <f>G2078*F2078*E2078</f>
        <v>14.399999999999999</v>
      </c>
    </row>
    <row r="2079" spans="2:9">
      <c r="B2079" s="13"/>
      <c r="C2079" s="147"/>
      <c r="E2079" s="115"/>
      <c r="F2079" s="147"/>
      <c r="G2079" s="147"/>
      <c r="H2079" s="115"/>
      <c r="I2079" s="10"/>
    </row>
    <row r="2080" spans="2:9">
      <c r="B2080" s="115"/>
      <c r="C2080" s="161" t="s">
        <v>552</v>
      </c>
      <c r="D2080" s="42"/>
      <c r="E2080" s="42"/>
      <c r="F2080" s="115"/>
      <c r="I2080" s="10">
        <f>SUM(I2035:I2079)</f>
        <v>585.69622500000003</v>
      </c>
    </row>
    <row r="2081" spans="1:9">
      <c r="B2081" s="115"/>
      <c r="C2081" s="72" t="s">
        <v>698</v>
      </c>
      <c r="D2081" s="72"/>
      <c r="E2081" s="72"/>
      <c r="I2081" s="10">
        <f>+I2080*0.15</f>
        <v>87.854433749999998</v>
      </c>
    </row>
    <row r="2082" spans="1:9">
      <c r="B2082" s="115"/>
      <c r="C2082" s="88" t="s">
        <v>551</v>
      </c>
      <c r="D2082" s="25"/>
      <c r="E2082" s="25"/>
      <c r="F2082" s="115"/>
      <c r="I2082" s="9">
        <f>SUM(I2080:I2081)</f>
        <v>673.55065875000003</v>
      </c>
    </row>
    <row r="2083" spans="1:9">
      <c r="B2083" s="115"/>
      <c r="C2083" s="88"/>
      <c r="D2083" s="25"/>
      <c r="E2083" s="25"/>
      <c r="F2083" s="115"/>
      <c r="I2083" s="9"/>
    </row>
    <row r="2084" spans="1:9">
      <c r="B2084" s="115"/>
      <c r="C2084" s="88"/>
      <c r="D2084" s="25"/>
      <c r="E2084" s="25"/>
      <c r="F2084" s="115"/>
      <c r="I2084" s="9"/>
    </row>
    <row r="2085" spans="1:9">
      <c r="A2085" s="219" t="s">
        <v>464</v>
      </c>
      <c r="B2085" s="119"/>
      <c r="C2085" s="25" t="s">
        <v>210</v>
      </c>
      <c r="D2085" s="25"/>
      <c r="I2085" s="9"/>
    </row>
    <row r="2086" spans="1:9">
      <c r="B2086" s="107"/>
      <c r="C2086" s="106" t="s">
        <v>110</v>
      </c>
      <c r="D2086" s="25"/>
      <c r="I2086" s="9"/>
    </row>
    <row r="2087" spans="1:9">
      <c r="B2087" s="110" t="s">
        <v>55</v>
      </c>
      <c r="C2087" s="110" t="s">
        <v>56</v>
      </c>
      <c r="D2087" s="110"/>
      <c r="E2087" s="104" t="s">
        <v>6</v>
      </c>
      <c r="F2087" s="104" t="s">
        <v>7</v>
      </c>
      <c r="G2087" s="126" t="s">
        <v>8</v>
      </c>
      <c r="H2087" s="105" t="s">
        <v>49</v>
      </c>
      <c r="I2087" s="110" t="s">
        <v>106</v>
      </c>
    </row>
    <row r="2088" spans="1:9">
      <c r="B2088" s="13" t="s">
        <v>9</v>
      </c>
      <c r="C2088" s="134" t="s">
        <v>259</v>
      </c>
      <c r="E2088" s="115">
        <v>2</v>
      </c>
      <c r="F2088" s="115">
        <v>6</v>
      </c>
      <c r="H2088" s="115">
        <v>3.3</v>
      </c>
      <c r="I2088" s="10">
        <f>+E2088*F2088*H2088</f>
        <v>39.599999999999994</v>
      </c>
    </row>
    <row r="2089" spans="1:9">
      <c r="B2089" s="13" t="s">
        <v>11</v>
      </c>
      <c r="C2089" s="134"/>
      <c r="E2089" s="115">
        <v>2</v>
      </c>
      <c r="F2089" s="115">
        <v>4.5</v>
      </c>
      <c r="H2089" s="115">
        <v>3.3</v>
      </c>
      <c r="I2089" s="10">
        <f>+E2089*F2089*H2089</f>
        <v>29.7</v>
      </c>
    </row>
    <row r="2090" spans="1:9">
      <c r="B2090" s="13" t="s">
        <v>13</v>
      </c>
      <c r="C2090" s="115" t="s">
        <v>107</v>
      </c>
      <c r="E2090" s="115">
        <v>1</v>
      </c>
      <c r="F2090" s="115">
        <v>1</v>
      </c>
      <c r="H2090" s="115">
        <v>2.5</v>
      </c>
      <c r="I2090" s="10">
        <f>-+E2090*F2090*H2090</f>
        <v>-2.5</v>
      </c>
    </row>
    <row r="2091" spans="1:9">
      <c r="B2091" s="13" t="s">
        <v>15</v>
      </c>
      <c r="C2091" s="115" t="s">
        <v>199</v>
      </c>
      <c r="D2091" s="115"/>
      <c r="E2091" s="115">
        <v>2</v>
      </c>
      <c r="F2091" s="115">
        <v>1.3</v>
      </c>
      <c r="H2091" s="115">
        <v>1.6</v>
      </c>
      <c r="I2091" s="10">
        <f t="shared" ref="I2091" si="217">-+H2091*F2091*E2091</f>
        <v>-4.16</v>
      </c>
    </row>
    <row r="2092" spans="1:9">
      <c r="B2092" s="13" t="s">
        <v>16</v>
      </c>
      <c r="C2092" s="115" t="s">
        <v>206</v>
      </c>
      <c r="D2092" s="115"/>
      <c r="E2092" s="115">
        <v>2</v>
      </c>
      <c r="F2092" s="115">
        <v>0.8</v>
      </c>
      <c r="H2092" s="115">
        <v>1.6</v>
      </c>
      <c r="I2092" s="10">
        <f t="shared" ref="I2092" si="218">-+H2092*F2092*E2092</f>
        <v>-2.5600000000000005</v>
      </c>
    </row>
    <row r="2093" spans="1:9">
      <c r="B2093" s="13" t="s">
        <v>17</v>
      </c>
      <c r="C2093" s="115" t="s">
        <v>260</v>
      </c>
      <c r="E2093" s="115">
        <v>2</v>
      </c>
      <c r="F2093" s="115">
        <v>3</v>
      </c>
      <c r="H2093" s="115">
        <v>3.3</v>
      </c>
      <c r="I2093" s="10">
        <f>+E2093*F2093*H2093</f>
        <v>19.799999999999997</v>
      </c>
    </row>
    <row r="2094" spans="1:9">
      <c r="B2094" s="13" t="s">
        <v>18</v>
      </c>
      <c r="C2094" s="115"/>
      <c r="E2094" s="115">
        <v>2</v>
      </c>
      <c r="F2094" s="115">
        <v>2.6</v>
      </c>
      <c r="H2094" s="115">
        <v>3.3</v>
      </c>
      <c r="I2094" s="10">
        <f>+E2094*F2094*H2094</f>
        <v>17.16</v>
      </c>
    </row>
    <row r="2095" spans="1:9">
      <c r="B2095" s="13" t="s">
        <v>19</v>
      </c>
      <c r="C2095" s="115" t="s">
        <v>197</v>
      </c>
      <c r="E2095" s="115">
        <v>1</v>
      </c>
      <c r="F2095" s="115">
        <v>0.8</v>
      </c>
      <c r="H2095" s="115">
        <v>2.5</v>
      </c>
      <c r="I2095" s="10">
        <f>-+E2095*F2095*H2095</f>
        <v>-2</v>
      </c>
    </row>
    <row r="2096" spans="1:9">
      <c r="B2096" s="13" t="s">
        <v>20</v>
      </c>
      <c r="C2096" s="115" t="s">
        <v>206</v>
      </c>
      <c r="D2096" s="115"/>
      <c r="E2096" s="115">
        <v>1</v>
      </c>
      <c r="F2096" s="115">
        <v>0.8</v>
      </c>
      <c r="H2096" s="115">
        <v>1.6</v>
      </c>
      <c r="I2096" s="10">
        <f t="shared" ref="I2096" si="219">-+H2096*F2096*E2096</f>
        <v>-1.2800000000000002</v>
      </c>
    </row>
    <row r="2097" spans="2:9">
      <c r="B2097" s="13" t="s">
        <v>21</v>
      </c>
      <c r="C2097" s="134" t="s">
        <v>261</v>
      </c>
      <c r="E2097" s="115">
        <v>2</v>
      </c>
      <c r="F2097" s="115">
        <v>6</v>
      </c>
      <c r="H2097" s="115">
        <v>3.3</v>
      </c>
      <c r="I2097" s="10">
        <f>+E2097*F2097*H2097</f>
        <v>39.599999999999994</v>
      </c>
    </row>
    <row r="2098" spans="2:9">
      <c r="B2098" s="13" t="s">
        <v>22</v>
      </c>
      <c r="C2098" s="115"/>
      <c r="E2098" s="115">
        <v>2</v>
      </c>
      <c r="F2098" s="115">
        <v>4.5</v>
      </c>
      <c r="H2098" s="115">
        <v>3.3</v>
      </c>
      <c r="I2098" s="10">
        <f>+E2098*F2098*H2098</f>
        <v>29.7</v>
      </c>
    </row>
    <row r="2099" spans="2:9">
      <c r="B2099" s="13" t="s">
        <v>23</v>
      </c>
      <c r="C2099" s="115" t="s">
        <v>107</v>
      </c>
      <c r="E2099" s="115">
        <v>1</v>
      </c>
      <c r="F2099" s="115">
        <v>1</v>
      </c>
      <c r="H2099" s="115">
        <v>2.5</v>
      </c>
      <c r="I2099" s="10">
        <f>-+E2099*F2099*H2099</f>
        <v>-2.5</v>
      </c>
    </row>
    <row r="2100" spans="2:9">
      <c r="B2100" s="13" t="s">
        <v>29</v>
      </c>
      <c r="C2100" s="115" t="s">
        <v>197</v>
      </c>
      <c r="E2100" s="115">
        <v>1</v>
      </c>
      <c r="F2100" s="115">
        <v>0.8</v>
      </c>
      <c r="H2100" s="115">
        <v>2.5</v>
      </c>
      <c r="I2100" s="10">
        <f>-+E2100*F2100*H2100</f>
        <v>-2</v>
      </c>
    </row>
    <row r="2101" spans="2:9">
      <c r="B2101" s="13" t="s">
        <v>30</v>
      </c>
      <c r="C2101" s="115" t="s">
        <v>135</v>
      </c>
      <c r="E2101" s="115">
        <v>1</v>
      </c>
      <c r="F2101" s="115">
        <v>0.65</v>
      </c>
      <c r="H2101" s="115">
        <v>1.9</v>
      </c>
      <c r="I2101" s="10">
        <f>-+E2101*F2101*H2101</f>
        <v>-1.2349999999999999</v>
      </c>
    </row>
    <row r="2102" spans="2:9">
      <c r="B2102" s="13" t="s">
        <v>31</v>
      </c>
      <c r="C2102" s="115" t="s">
        <v>206</v>
      </c>
      <c r="D2102" s="115"/>
      <c r="E2102" s="115">
        <v>3</v>
      </c>
      <c r="F2102" s="115">
        <v>0.8</v>
      </c>
      <c r="H2102" s="115">
        <v>1.6</v>
      </c>
      <c r="I2102" s="10">
        <f t="shared" ref="I2102" si="220">-+H2102*F2102*E2102</f>
        <v>-3.8400000000000007</v>
      </c>
    </row>
    <row r="2103" spans="2:9">
      <c r="B2103" s="13" t="s">
        <v>32</v>
      </c>
      <c r="C2103" s="115" t="s">
        <v>262</v>
      </c>
      <c r="E2103" s="115">
        <v>2</v>
      </c>
      <c r="F2103" s="115">
        <v>18.46</v>
      </c>
      <c r="H2103" s="115">
        <v>3.3</v>
      </c>
      <c r="I2103" s="10">
        <f>+E2103*F2103*H2103</f>
        <v>121.836</v>
      </c>
    </row>
    <row r="2104" spans="2:9">
      <c r="B2104" s="13" t="s">
        <v>33</v>
      </c>
      <c r="C2104" s="115"/>
      <c r="E2104" s="115">
        <v>2</v>
      </c>
      <c r="F2104" s="115">
        <v>2.6</v>
      </c>
      <c r="H2104" s="115">
        <v>3.3</v>
      </c>
      <c r="I2104" s="10">
        <f>+E2104*F2104*H2104</f>
        <v>17.16</v>
      </c>
    </row>
    <row r="2105" spans="2:9">
      <c r="B2105" s="13" t="s">
        <v>34</v>
      </c>
      <c r="C2105" s="115" t="s">
        <v>107</v>
      </c>
      <c r="E2105" s="115">
        <v>4</v>
      </c>
      <c r="F2105" s="115">
        <v>1</v>
      </c>
      <c r="H2105" s="115">
        <v>2.5</v>
      </c>
      <c r="I2105" s="10">
        <f>-+E2105*F2105*H2105</f>
        <v>-10</v>
      </c>
    </row>
    <row r="2106" spans="2:9">
      <c r="B2106" s="13" t="s">
        <v>35</v>
      </c>
      <c r="C2106" s="115" t="s">
        <v>197</v>
      </c>
      <c r="E2106" s="115">
        <v>1</v>
      </c>
      <c r="F2106" s="115">
        <v>0.8</v>
      </c>
      <c r="H2106" s="115">
        <v>2.5</v>
      </c>
      <c r="I2106" s="10">
        <f>-+E2106*F2106*H2106</f>
        <v>-2</v>
      </c>
    </row>
    <row r="2107" spans="2:9">
      <c r="B2107" s="13" t="s">
        <v>36</v>
      </c>
      <c r="C2107" s="115" t="s">
        <v>206</v>
      </c>
      <c r="D2107" s="115"/>
      <c r="E2107" s="115">
        <v>3</v>
      </c>
      <c r="F2107" s="115">
        <v>0.8</v>
      </c>
      <c r="H2107" s="115">
        <v>1.6</v>
      </c>
      <c r="I2107" s="10">
        <f t="shared" ref="I2107" si="221">-+H2107*F2107*E2107</f>
        <v>-3.8400000000000007</v>
      </c>
    </row>
    <row r="2108" spans="2:9">
      <c r="B2108" s="13" t="s">
        <v>37</v>
      </c>
      <c r="C2108" s="115" t="s">
        <v>272</v>
      </c>
      <c r="E2108" s="115">
        <v>1</v>
      </c>
      <c r="F2108" s="115">
        <v>4.5</v>
      </c>
      <c r="H2108" s="115">
        <v>3.3</v>
      </c>
      <c r="I2108" s="10">
        <f>-+E2108*F2108*H2108</f>
        <v>-14.85</v>
      </c>
    </row>
    <row r="2109" spans="2:9">
      <c r="B2109" s="13" t="s">
        <v>38</v>
      </c>
      <c r="C2109" s="134" t="s">
        <v>263</v>
      </c>
      <c r="E2109" s="115">
        <v>1</v>
      </c>
      <c r="F2109" s="115">
        <v>4.5</v>
      </c>
      <c r="H2109" s="115">
        <v>3.3</v>
      </c>
      <c r="I2109" s="10">
        <f>+E2109*F2109*H2109</f>
        <v>14.85</v>
      </c>
    </row>
    <row r="2110" spans="2:9">
      <c r="B2110" s="13" t="s">
        <v>39</v>
      </c>
      <c r="C2110" s="115"/>
      <c r="E2110" s="115">
        <v>2</v>
      </c>
      <c r="F2110" s="115">
        <v>4.5</v>
      </c>
      <c r="H2110" s="115">
        <v>3.3</v>
      </c>
      <c r="I2110" s="10">
        <f>+E2110*F2110*H2110</f>
        <v>29.7</v>
      </c>
    </row>
    <row r="2111" spans="2:9">
      <c r="B2111" s="13" t="s">
        <v>40</v>
      </c>
      <c r="C2111" s="115" t="s">
        <v>273</v>
      </c>
      <c r="E2111" s="115">
        <v>1</v>
      </c>
      <c r="F2111" s="115">
        <v>2.2000000000000002</v>
      </c>
      <c r="H2111" s="115">
        <v>2.5</v>
      </c>
      <c r="I2111" s="10">
        <f>-+E2111*F2111*H2111</f>
        <v>-5.5</v>
      </c>
    </row>
    <row r="2112" spans="2:9">
      <c r="B2112" s="13" t="s">
        <v>41</v>
      </c>
      <c r="C2112" s="134" t="s">
        <v>264</v>
      </c>
      <c r="E2112" s="115">
        <v>2</v>
      </c>
      <c r="F2112" s="115">
        <v>4.5</v>
      </c>
      <c r="H2112" s="115">
        <v>3.3</v>
      </c>
      <c r="I2112" s="10">
        <f>+E2112*F2112*H2112</f>
        <v>29.7</v>
      </c>
    </row>
    <row r="2113" spans="2:9">
      <c r="B2113" s="13" t="s">
        <v>275</v>
      </c>
      <c r="C2113" s="115"/>
      <c r="E2113" s="115">
        <v>2</v>
      </c>
      <c r="F2113" s="115">
        <v>4.5</v>
      </c>
      <c r="H2113" s="115">
        <v>3.3</v>
      </c>
      <c r="I2113" s="10">
        <f>+E2113*F2113*H2113</f>
        <v>29.7</v>
      </c>
    </row>
    <row r="2114" spans="2:9">
      <c r="B2114" s="13" t="s">
        <v>276</v>
      </c>
      <c r="C2114" s="115" t="s">
        <v>273</v>
      </c>
      <c r="E2114" s="115">
        <v>1</v>
      </c>
      <c r="F2114" s="115">
        <v>2.2000000000000002</v>
      </c>
      <c r="H2114" s="115">
        <v>2.5</v>
      </c>
      <c r="I2114" s="10">
        <f>-+E2114*F2114*H2114</f>
        <v>-5.5</v>
      </c>
    </row>
    <row r="2115" spans="2:9">
      <c r="B2115" s="13" t="s">
        <v>277</v>
      </c>
      <c r="C2115" s="115" t="s">
        <v>107</v>
      </c>
      <c r="E2115" s="115">
        <v>1</v>
      </c>
      <c r="F2115" s="115">
        <v>1</v>
      </c>
      <c r="H2115" s="115">
        <v>2.5</v>
      </c>
      <c r="I2115" s="10">
        <f>-+E2115*F2115*H2115</f>
        <v>-2.5</v>
      </c>
    </row>
    <row r="2116" spans="2:9">
      <c r="B2116" s="13" t="s">
        <v>278</v>
      </c>
      <c r="C2116" s="115" t="s">
        <v>274</v>
      </c>
      <c r="E2116" s="115">
        <v>21</v>
      </c>
      <c r="F2116" s="115">
        <v>1.5</v>
      </c>
      <c r="H2116" s="115">
        <v>0.16200000000000001</v>
      </c>
      <c r="I2116" s="10">
        <f t="shared" ref="I2116:I2121" si="222">+E2116*F2116*H2116</f>
        <v>5.1029999999999998</v>
      </c>
    </row>
    <row r="2117" spans="2:9">
      <c r="B2117" s="13" t="s">
        <v>302</v>
      </c>
      <c r="C2117" s="134" t="s">
        <v>266</v>
      </c>
      <c r="E2117" s="115">
        <v>3</v>
      </c>
      <c r="F2117" s="115">
        <v>5.5</v>
      </c>
      <c r="H2117" s="115">
        <v>0.45</v>
      </c>
      <c r="I2117" s="10">
        <f t="shared" si="222"/>
        <v>7.4249999999999998</v>
      </c>
    </row>
    <row r="2118" spans="2:9">
      <c r="B2118" s="13" t="s">
        <v>303</v>
      </c>
      <c r="C2118" s="134"/>
      <c r="E2118" s="115">
        <v>2</v>
      </c>
      <c r="F2118" s="115">
        <v>2.2000000000000002</v>
      </c>
      <c r="H2118" s="115">
        <v>0.45</v>
      </c>
      <c r="I2118" s="10">
        <f t="shared" si="222"/>
        <v>1.9800000000000002</v>
      </c>
    </row>
    <row r="2119" spans="2:9">
      <c r="B2119" s="13" t="s">
        <v>304</v>
      </c>
      <c r="C2119" s="134" t="s">
        <v>271</v>
      </c>
      <c r="E2119" s="115">
        <v>2</v>
      </c>
      <c r="F2119" s="115">
        <v>2.2999999999999998</v>
      </c>
      <c r="H2119" s="115">
        <v>0.45</v>
      </c>
      <c r="I2119" s="10">
        <f t="shared" si="222"/>
        <v>2.0699999999999998</v>
      </c>
    </row>
    <row r="2120" spans="2:9">
      <c r="B2120" s="13" t="s">
        <v>305</v>
      </c>
      <c r="C2120" s="134" t="s">
        <v>235</v>
      </c>
      <c r="E2120" s="115">
        <v>2</v>
      </c>
      <c r="F2120" s="115">
        <v>6</v>
      </c>
      <c r="H2120" s="115">
        <v>3.3</v>
      </c>
      <c r="I2120" s="10">
        <f t="shared" si="222"/>
        <v>39.599999999999994</v>
      </c>
    </row>
    <row r="2121" spans="2:9">
      <c r="B2121" s="13" t="s">
        <v>306</v>
      </c>
      <c r="C2121" s="134"/>
      <c r="E2121" s="115">
        <v>2</v>
      </c>
      <c r="F2121" s="115">
        <v>4.5</v>
      </c>
      <c r="H2121" s="115">
        <v>3.3</v>
      </c>
      <c r="I2121" s="10">
        <f t="shared" si="222"/>
        <v>29.7</v>
      </c>
    </row>
    <row r="2122" spans="2:9">
      <c r="B2122" s="13" t="s">
        <v>307</v>
      </c>
      <c r="C2122" s="115" t="s">
        <v>107</v>
      </c>
      <c r="E2122" s="115">
        <v>1</v>
      </c>
      <c r="F2122" s="115">
        <v>1</v>
      </c>
      <c r="H2122" s="115">
        <v>2.5</v>
      </c>
      <c r="I2122" s="10">
        <f>-+E2122*F2122*H2122</f>
        <v>-2.5</v>
      </c>
    </row>
    <row r="2123" spans="2:9">
      <c r="B2123" s="13" t="s">
        <v>308</v>
      </c>
      <c r="C2123" s="115" t="s">
        <v>199</v>
      </c>
      <c r="E2123" s="115">
        <v>2</v>
      </c>
      <c r="F2123" s="115">
        <v>1.3</v>
      </c>
      <c r="H2123" s="115">
        <v>1.6</v>
      </c>
      <c r="I2123" s="10">
        <f t="shared" ref="I2123:I2124" si="223">-+H2123*F2123*E2123</f>
        <v>-4.16</v>
      </c>
    </row>
    <row r="2124" spans="2:9">
      <c r="B2124" s="13" t="s">
        <v>309</v>
      </c>
      <c r="C2124" s="115" t="s">
        <v>206</v>
      </c>
      <c r="E2124" s="115">
        <v>2</v>
      </c>
      <c r="F2124" s="115">
        <v>0.8</v>
      </c>
      <c r="H2124" s="115">
        <v>1.6</v>
      </c>
      <c r="I2124" s="10">
        <f t="shared" si="223"/>
        <v>-2.5600000000000005</v>
      </c>
    </row>
    <row r="2125" spans="2:9">
      <c r="B2125" s="13"/>
      <c r="C2125" s="134"/>
      <c r="E2125" s="115"/>
      <c r="F2125" s="115"/>
      <c r="H2125" s="115"/>
      <c r="I2125" s="10"/>
    </row>
    <row r="2126" spans="2:9">
      <c r="B2126" s="13"/>
      <c r="C2126" s="129" t="s">
        <v>92</v>
      </c>
      <c r="E2126" s="131" t="s">
        <v>6</v>
      </c>
      <c r="F2126" s="131" t="s">
        <v>7</v>
      </c>
      <c r="G2126" s="131" t="s">
        <v>8</v>
      </c>
      <c r="H2126" s="131" t="s">
        <v>49</v>
      </c>
      <c r="I2126" s="131" t="s">
        <v>106</v>
      </c>
    </row>
    <row r="2127" spans="2:9">
      <c r="B2127" s="13" t="s">
        <v>9</v>
      </c>
      <c r="C2127" s="134" t="s">
        <v>234</v>
      </c>
      <c r="E2127" s="115">
        <v>2</v>
      </c>
      <c r="F2127" s="115">
        <v>6</v>
      </c>
      <c r="H2127" s="115">
        <v>3.2</v>
      </c>
      <c r="I2127" s="10">
        <f>+E2127*F2127*H2127</f>
        <v>38.400000000000006</v>
      </c>
    </row>
    <row r="2128" spans="2:9">
      <c r="B2128" s="13" t="s">
        <v>11</v>
      </c>
      <c r="C2128" s="134"/>
      <c r="E2128" s="115">
        <v>2</v>
      </c>
      <c r="F2128" s="115">
        <v>7.33</v>
      </c>
      <c r="H2128" s="115">
        <v>3.2</v>
      </c>
      <c r="I2128" s="10">
        <f>+E2128*F2128*H2128</f>
        <v>46.912000000000006</v>
      </c>
    </row>
    <row r="2129" spans="2:9">
      <c r="B2129" s="13" t="s">
        <v>13</v>
      </c>
      <c r="C2129" s="115" t="s">
        <v>107</v>
      </c>
      <c r="E2129" s="115">
        <v>1</v>
      </c>
      <c r="F2129" s="115">
        <v>1</v>
      </c>
      <c r="H2129" s="115">
        <v>2.5</v>
      </c>
      <c r="I2129" s="10">
        <f>-+E2129*F2129*H2129</f>
        <v>-2.5</v>
      </c>
    </row>
    <row r="2130" spans="2:9">
      <c r="B2130" s="13" t="s">
        <v>15</v>
      </c>
      <c r="C2130" s="115" t="s">
        <v>199</v>
      </c>
      <c r="E2130" s="115">
        <v>2</v>
      </c>
      <c r="F2130" s="115">
        <v>1.3</v>
      </c>
      <c r="H2130" s="115">
        <v>1.6</v>
      </c>
      <c r="I2130" s="10">
        <f t="shared" ref="I2130:I2131" si="224">-+H2130*F2130*E2130</f>
        <v>-4.16</v>
      </c>
    </row>
    <row r="2131" spans="2:9">
      <c r="B2131" s="13" t="s">
        <v>16</v>
      </c>
      <c r="C2131" s="115" t="s">
        <v>206</v>
      </c>
      <c r="E2131" s="115">
        <v>3</v>
      </c>
      <c r="F2131" s="115">
        <v>0.8</v>
      </c>
      <c r="H2131" s="115">
        <v>1.6</v>
      </c>
      <c r="I2131" s="10">
        <f t="shared" si="224"/>
        <v>-3.8400000000000007</v>
      </c>
    </row>
    <row r="2132" spans="2:9">
      <c r="B2132" s="13" t="s">
        <v>17</v>
      </c>
      <c r="C2132" s="134" t="s">
        <v>259</v>
      </c>
      <c r="E2132" s="115">
        <v>2</v>
      </c>
      <c r="F2132" s="115">
        <v>6</v>
      </c>
      <c r="H2132" s="115">
        <v>3.2</v>
      </c>
      <c r="I2132" s="10">
        <f>+E2132*F2132*H2132</f>
        <v>38.400000000000006</v>
      </c>
    </row>
    <row r="2133" spans="2:9">
      <c r="B2133" s="13" t="s">
        <v>18</v>
      </c>
      <c r="C2133" s="134"/>
      <c r="E2133" s="115">
        <v>2</v>
      </c>
      <c r="F2133" s="115">
        <v>4.5</v>
      </c>
      <c r="H2133" s="115">
        <v>3.2</v>
      </c>
      <c r="I2133" s="10">
        <f>+E2133*F2133*H2133</f>
        <v>28.8</v>
      </c>
    </row>
    <row r="2134" spans="2:9">
      <c r="B2134" s="13" t="s">
        <v>19</v>
      </c>
      <c r="C2134" s="115" t="s">
        <v>107</v>
      </c>
      <c r="E2134" s="115">
        <v>1</v>
      </c>
      <c r="F2134" s="115">
        <v>1</v>
      </c>
      <c r="H2134" s="115">
        <v>2.5</v>
      </c>
      <c r="I2134" s="10">
        <f>-+E2134*F2134*H2134</f>
        <v>-2.5</v>
      </c>
    </row>
    <row r="2135" spans="2:9">
      <c r="B2135" s="13" t="s">
        <v>20</v>
      </c>
      <c r="C2135" s="115" t="s">
        <v>197</v>
      </c>
      <c r="E2135" s="115">
        <v>1</v>
      </c>
      <c r="F2135" s="115">
        <v>0.8</v>
      </c>
      <c r="H2135" s="115">
        <v>2.5</v>
      </c>
      <c r="I2135" s="10">
        <f>-+E2135*F2135*H2135</f>
        <v>-2</v>
      </c>
    </row>
    <row r="2136" spans="2:9">
      <c r="B2136" s="13" t="s">
        <v>21</v>
      </c>
      <c r="C2136" s="115" t="s">
        <v>199</v>
      </c>
      <c r="E2136" s="115">
        <v>2</v>
      </c>
      <c r="F2136" s="115">
        <v>1.3</v>
      </c>
      <c r="H2136" s="115">
        <v>1.6</v>
      </c>
      <c r="I2136" s="10">
        <f t="shared" ref="I2136:I2137" si="225">-+H2136*F2136*E2136</f>
        <v>-4.16</v>
      </c>
    </row>
    <row r="2137" spans="2:9">
      <c r="B2137" s="13" t="s">
        <v>22</v>
      </c>
      <c r="C2137" s="115" t="s">
        <v>206</v>
      </c>
      <c r="E2137" s="115">
        <v>2</v>
      </c>
      <c r="F2137" s="115">
        <v>0.8</v>
      </c>
      <c r="H2137" s="115">
        <v>1.6</v>
      </c>
      <c r="I2137" s="10">
        <f t="shared" si="225"/>
        <v>-2.5600000000000005</v>
      </c>
    </row>
    <row r="2138" spans="2:9">
      <c r="B2138" s="13" t="s">
        <v>23</v>
      </c>
      <c r="C2138" s="115" t="s">
        <v>260</v>
      </c>
      <c r="E2138" s="115">
        <v>2</v>
      </c>
      <c r="F2138" s="115">
        <v>3</v>
      </c>
      <c r="H2138" s="115">
        <v>3.2</v>
      </c>
      <c r="I2138" s="10">
        <f>+E2138*F2138*H2138</f>
        <v>19.200000000000003</v>
      </c>
    </row>
    <row r="2139" spans="2:9">
      <c r="B2139" s="13" t="s">
        <v>29</v>
      </c>
      <c r="C2139" s="115"/>
      <c r="E2139" s="115">
        <v>2</v>
      </c>
      <c r="F2139" s="115">
        <v>2.6</v>
      </c>
      <c r="H2139" s="115">
        <v>3.2</v>
      </c>
      <c r="I2139" s="10">
        <f>+E2139*F2139*H2139</f>
        <v>16.64</v>
      </c>
    </row>
    <row r="2140" spans="2:9">
      <c r="B2140" s="13" t="s">
        <v>30</v>
      </c>
      <c r="C2140" s="115" t="s">
        <v>197</v>
      </c>
      <c r="E2140" s="115">
        <v>1</v>
      </c>
      <c r="F2140" s="115">
        <v>0.8</v>
      </c>
      <c r="H2140" s="115">
        <v>2.5</v>
      </c>
      <c r="I2140" s="10">
        <f>-+E2140*F2140*H2140</f>
        <v>-2</v>
      </c>
    </row>
    <row r="2141" spans="2:9">
      <c r="B2141" s="13" t="s">
        <v>31</v>
      </c>
      <c r="C2141" s="115" t="s">
        <v>206</v>
      </c>
      <c r="E2141" s="115">
        <v>1</v>
      </c>
      <c r="F2141" s="115">
        <v>0.8</v>
      </c>
      <c r="H2141" s="115">
        <v>1.6</v>
      </c>
      <c r="I2141" s="10">
        <f t="shared" ref="I2141" si="226">-+H2141*F2141*E2141</f>
        <v>-1.2800000000000002</v>
      </c>
    </row>
    <row r="2142" spans="2:9">
      <c r="B2142" s="13" t="s">
        <v>32</v>
      </c>
      <c r="C2142" s="134" t="s">
        <v>262</v>
      </c>
      <c r="E2142" s="115">
        <v>2</v>
      </c>
      <c r="F2142" s="115">
        <v>12.23</v>
      </c>
      <c r="H2142" s="115">
        <v>3.2</v>
      </c>
      <c r="I2142" s="10">
        <f>+E2142*F2142*H2142</f>
        <v>78.272000000000006</v>
      </c>
    </row>
    <row r="2143" spans="2:9">
      <c r="B2143" s="13" t="s">
        <v>33</v>
      </c>
      <c r="C2143" s="134"/>
      <c r="E2143" s="115">
        <v>2</v>
      </c>
      <c r="F2143" s="115">
        <v>2.6</v>
      </c>
      <c r="H2143" s="115">
        <v>3.2</v>
      </c>
      <c r="I2143" s="10">
        <f>+E2143*F2143*H2143</f>
        <v>16.64</v>
      </c>
    </row>
    <row r="2144" spans="2:9">
      <c r="B2144" s="13" t="s">
        <v>34</v>
      </c>
      <c r="C2144" s="115" t="s">
        <v>107</v>
      </c>
      <c r="E2144" s="115">
        <v>5</v>
      </c>
      <c r="F2144" s="115">
        <v>1</v>
      </c>
      <c r="H2144" s="115">
        <v>2.5</v>
      </c>
      <c r="I2144" s="10">
        <f>-+E2144*F2144*H2144</f>
        <v>-12.5</v>
      </c>
    </row>
    <row r="2145" spans="2:9">
      <c r="B2145" s="13" t="s">
        <v>35</v>
      </c>
      <c r="C2145" s="134" t="s">
        <v>264</v>
      </c>
      <c r="E2145" s="115">
        <v>2</v>
      </c>
      <c r="F2145" s="115">
        <v>1.5</v>
      </c>
      <c r="H2145" s="115">
        <v>3.2</v>
      </c>
      <c r="I2145" s="10">
        <f>+E2145*F2145*H2145</f>
        <v>9.6000000000000014</v>
      </c>
    </row>
    <row r="2146" spans="2:9">
      <c r="B2146" s="13" t="s">
        <v>36</v>
      </c>
      <c r="C2146" s="134"/>
      <c r="E2146" s="115">
        <v>1</v>
      </c>
      <c r="F2146" s="115">
        <v>4.5</v>
      </c>
      <c r="H2146" s="115">
        <v>3.2</v>
      </c>
      <c r="I2146" s="10">
        <f>+E2146*F2146*H2146</f>
        <v>14.4</v>
      </c>
    </row>
    <row r="2147" spans="2:9">
      <c r="B2147" s="13" t="s">
        <v>37</v>
      </c>
      <c r="C2147" s="134" t="s">
        <v>310</v>
      </c>
      <c r="E2147" s="115">
        <v>1</v>
      </c>
      <c r="F2147" s="115">
        <v>1</v>
      </c>
      <c r="H2147" s="115">
        <v>2.5</v>
      </c>
      <c r="I2147" s="10">
        <f>-+E2147*F2147*H2147</f>
        <v>-2.5</v>
      </c>
    </row>
    <row r="2148" spans="2:9">
      <c r="B2148" s="13" t="s">
        <v>38</v>
      </c>
      <c r="C2148" s="134" t="s">
        <v>311</v>
      </c>
      <c r="E2148" s="115">
        <v>2</v>
      </c>
      <c r="F2148" s="115">
        <v>6</v>
      </c>
      <c r="H2148" s="115">
        <v>3.2</v>
      </c>
      <c r="I2148" s="10">
        <f>+E2148*F2148*H2148</f>
        <v>38.400000000000006</v>
      </c>
    </row>
    <row r="2149" spans="2:9">
      <c r="B2149" s="13" t="s">
        <v>39</v>
      </c>
      <c r="C2149" s="134"/>
      <c r="E2149" s="115">
        <v>2</v>
      </c>
      <c r="F2149" s="115">
        <v>4.7300000000000004</v>
      </c>
      <c r="H2149" s="115">
        <v>3.2</v>
      </c>
      <c r="I2149" s="10">
        <f>+E2149*F2149*H2149</f>
        <v>30.272000000000006</v>
      </c>
    </row>
    <row r="2150" spans="2:9">
      <c r="B2150" s="13" t="s">
        <v>40</v>
      </c>
      <c r="C2150" s="115" t="s">
        <v>107</v>
      </c>
      <c r="E2150" s="115">
        <v>1</v>
      </c>
      <c r="F2150" s="115">
        <v>1</v>
      </c>
      <c r="H2150" s="115">
        <v>2.5</v>
      </c>
      <c r="I2150" s="10">
        <f>-+E2150*F2150*H2150</f>
        <v>-2.5</v>
      </c>
    </row>
    <row r="2151" spans="2:9">
      <c r="B2151" s="13" t="s">
        <v>41</v>
      </c>
      <c r="C2151" s="115" t="s">
        <v>206</v>
      </c>
      <c r="E2151" s="115">
        <v>4</v>
      </c>
      <c r="F2151" s="115">
        <v>0.8</v>
      </c>
      <c r="H2151" s="115">
        <v>1.6</v>
      </c>
      <c r="I2151" s="10">
        <f t="shared" ref="I2151" si="227">-+H2151*F2151*E2151</f>
        <v>-5.120000000000001</v>
      </c>
    </row>
    <row r="2152" spans="2:9">
      <c r="B2152" s="13" t="s">
        <v>275</v>
      </c>
      <c r="C2152" s="132" t="s">
        <v>312</v>
      </c>
      <c r="E2152" s="115">
        <v>2</v>
      </c>
      <c r="F2152" s="115">
        <v>4.5</v>
      </c>
      <c r="H2152" s="115">
        <v>3.2</v>
      </c>
      <c r="I2152" s="10">
        <f>+E2152*F2152*H2152</f>
        <v>28.8</v>
      </c>
    </row>
    <row r="2153" spans="2:9">
      <c r="B2153" s="13" t="s">
        <v>276</v>
      </c>
      <c r="C2153" s="134"/>
      <c r="E2153" s="115">
        <v>2</v>
      </c>
      <c r="F2153" s="115">
        <v>4.5</v>
      </c>
      <c r="H2153" s="115">
        <v>3.2</v>
      </c>
      <c r="I2153" s="10">
        <f>+E2153*F2153*H2153</f>
        <v>28.8</v>
      </c>
    </row>
    <row r="2154" spans="2:9">
      <c r="B2154" s="13" t="s">
        <v>277</v>
      </c>
      <c r="C2154" s="115" t="s">
        <v>107</v>
      </c>
      <c r="E2154" s="115">
        <v>1</v>
      </c>
      <c r="F2154" s="115">
        <v>1</v>
      </c>
      <c r="H2154" s="115">
        <v>2.5</v>
      </c>
      <c r="I2154" s="10">
        <f>-+E2154*F2154*H2154</f>
        <v>-2.5</v>
      </c>
    </row>
    <row r="2155" spans="2:9">
      <c r="B2155" s="13" t="s">
        <v>278</v>
      </c>
      <c r="C2155" s="115" t="s">
        <v>199</v>
      </c>
      <c r="E2155" s="115">
        <v>2</v>
      </c>
      <c r="F2155" s="115">
        <v>1.3</v>
      </c>
      <c r="H2155" s="115">
        <v>1.6</v>
      </c>
      <c r="I2155" s="10">
        <f t="shared" ref="I2155" si="228">-+H2155*F2155*E2155</f>
        <v>-4.16</v>
      </c>
    </row>
    <row r="2156" spans="2:9">
      <c r="B2156" s="13"/>
      <c r="C2156" s="115"/>
      <c r="E2156" s="115"/>
      <c r="F2156" s="115"/>
      <c r="H2156" s="115"/>
      <c r="I2156" s="10"/>
    </row>
    <row r="2157" spans="2:9">
      <c r="B2157" s="13"/>
      <c r="C2157" s="129" t="s">
        <v>185</v>
      </c>
      <c r="E2157" s="131" t="s">
        <v>6</v>
      </c>
      <c r="F2157" s="131" t="s">
        <v>7</v>
      </c>
      <c r="G2157" s="131" t="s">
        <v>8</v>
      </c>
      <c r="H2157" s="131" t="s">
        <v>49</v>
      </c>
      <c r="I2157" s="131" t="s">
        <v>106</v>
      </c>
    </row>
    <row r="2158" spans="2:9">
      <c r="B2158" s="13" t="s">
        <v>9</v>
      </c>
      <c r="C2158" s="134" t="s">
        <v>234</v>
      </c>
      <c r="E2158" s="115">
        <v>2</v>
      </c>
      <c r="F2158" s="115">
        <v>6</v>
      </c>
      <c r="H2158" s="115">
        <v>4.7</v>
      </c>
      <c r="I2158" s="10">
        <f>+E2158*F2158*H2158</f>
        <v>56.400000000000006</v>
      </c>
    </row>
    <row r="2159" spans="2:9">
      <c r="B2159" s="13" t="s">
        <v>11</v>
      </c>
      <c r="C2159" s="134"/>
      <c r="E2159" s="115">
        <v>2</v>
      </c>
      <c r="F2159" s="115">
        <v>7.56</v>
      </c>
      <c r="H2159" s="115">
        <v>4.7</v>
      </c>
      <c r="I2159" s="10">
        <f>+E2159*F2159*H2159</f>
        <v>71.063999999999993</v>
      </c>
    </row>
    <row r="2160" spans="2:9">
      <c r="B2160" s="13" t="s">
        <v>13</v>
      </c>
      <c r="C2160" s="115" t="s">
        <v>107</v>
      </c>
      <c r="E2160" s="115">
        <v>1</v>
      </c>
      <c r="F2160" s="115">
        <v>1</v>
      </c>
      <c r="H2160" s="115">
        <v>2.5</v>
      </c>
      <c r="I2160" s="10">
        <f>-+E2160*F2160*H2160</f>
        <v>-2.5</v>
      </c>
    </row>
    <row r="2161" spans="2:9">
      <c r="B2161" s="13" t="s">
        <v>15</v>
      </c>
      <c r="C2161" s="115" t="s">
        <v>199</v>
      </c>
      <c r="E2161" s="115">
        <v>1</v>
      </c>
      <c r="F2161" s="115">
        <v>1.3</v>
      </c>
      <c r="H2161" s="115">
        <v>1.6</v>
      </c>
      <c r="I2161" s="10">
        <f t="shared" ref="I2161:I2162" si="229">-+H2161*F2161*E2161</f>
        <v>-2.08</v>
      </c>
    </row>
    <row r="2162" spans="2:9">
      <c r="B2162" s="13" t="s">
        <v>16</v>
      </c>
      <c r="C2162" s="115" t="s">
        <v>207</v>
      </c>
      <c r="E2162" s="115">
        <v>4</v>
      </c>
      <c r="F2162" s="115">
        <v>0.6</v>
      </c>
      <c r="H2162" s="115">
        <v>1.6</v>
      </c>
      <c r="I2162" s="10">
        <f t="shared" si="229"/>
        <v>-3.84</v>
      </c>
    </row>
    <row r="2163" spans="2:9">
      <c r="B2163" s="13" t="s">
        <v>17</v>
      </c>
      <c r="C2163" s="134" t="s">
        <v>268</v>
      </c>
      <c r="E2163" s="115">
        <v>2</v>
      </c>
      <c r="F2163" s="115">
        <v>4.5</v>
      </c>
      <c r="H2163" s="115">
        <v>4.7</v>
      </c>
      <c r="I2163" s="10">
        <f>+E2163*F2163*H2163</f>
        <v>42.300000000000004</v>
      </c>
    </row>
    <row r="2164" spans="2:9">
      <c r="B2164" s="13" t="s">
        <v>18</v>
      </c>
      <c r="C2164" s="134"/>
      <c r="E2164" s="115">
        <v>2</v>
      </c>
      <c r="F2164" s="115">
        <v>4.5</v>
      </c>
      <c r="H2164" s="115">
        <v>4.7</v>
      </c>
      <c r="I2164" s="10">
        <f>+E2164*F2164*H2164</f>
        <v>42.300000000000004</v>
      </c>
    </row>
    <row r="2165" spans="2:9">
      <c r="B2165" s="13" t="s">
        <v>19</v>
      </c>
      <c r="C2165" s="115" t="s">
        <v>107</v>
      </c>
      <c r="E2165" s="115">
        <v>2</v>
      </c>
      <c r="F2165" s="115">
        <v>1</v>
      </c>
      <c r="H2165" s="115">
        <v>2.5</v>
      </c>
      <c r="I2165" s="10">
        <f>-+E2165*F2165*H2165</f>
        <v>-5</v>
      </c>
    </row>
    <row r="2166" spans="2:9">
      <c r="B2166" s="13" t="s">
        <v>20</v>
      </c>
      <c r="C2166" s="115" t="s">
        <v>199</v>
      </c>
      <c r="E2166" s="115">
        <v>2</v>
      </c>
      <c r="F2166" s="115">
        <v>1.3</v>
      </c>
      <c r="H2166" s="115">
        <v>1.6</v>
      </c>
      <c r="I2166" s="10">
        <f t="shared" ref="I2166" si="230">-+H2166*F2166*E2166</f>
        <v>-4.16</v>
      </c>
    </row>
    <row r="2167" spans="2:9">
      <c r="B2167" s="13" t="s">
        <v>21</v>
      </c>
      <c r="C2167" s="134" t="s">
        <v>264</v>
      </c>
      <c r="E2167" s="115">
        <v>2</v>
      </c>
      <c r="F2167" s="115">
        <v>1.5</v>
      </c>
      <c r="H2167" s="115">
        <v>4.7</v>
      </c>
      <c r="I2167" s="10">
        <f>+E2167*F2167*H2167</f>
        <v>14.100000000000001</v>
      </c>
    </row>
    <row r="2168" spans="2:9">
      <c r="B2168" s="13" t="s">
        <v>22</v>
      </c>
      <c r="C2168" s="134"/>
      <c r="E2168" s="115">
        <v>1</v>
      </c>
      <c r="F2168" s="115">
        <v>4.5</v>
      </c>
      <c r="H2168" s="115">
        <v>4.7</v>
      </c>
      <c r="I2168" s="10">
        <f>+E2168*F2168*H2168</f>
        <v>21.150000000000002</v>
      </c>
    </row>
    <row r="2169" spans="2:9">
      <c r="B2169" s="13" t="s">
        <v>23</v>
      </c>
      <c r="C2169" s="115" t="s">
        <v>107</v>
      </c>
      <c r="E2169" s="115">
        <v>1</v>
      </c>
      <c r="F2169" s="115">
        <v>1</v>
      </c>
      <c r="H2169" s="115">
        <v>2.5</v>
      </c>
      <c r="I2169" s="10">
        <f>-+E2169*F2169*H2169</f>
        <v>-2.5</v>
      </c>
    </row>
    <row r="2170" spans="2:9">
      <c r="B2170" s="13" t="s">
        <v>29</v>
      </c>
      <c r="C2170" s="115" t="s">
        <v>199</v>
      </c>
      <c r="E2170" s="115">
        <v>1</v>
      </c>
      <c r="F2170" s="115">
        <v>1.3</v>
      </c>
      <c r="H2170" s="115">
        <v>1.6</v>
      </c>
      <c r="I2170" s="10">
        <f t="shared" ref="I2170" si="231">-+H2170*F2170*E2170</f>
        <v>-2.08</v>
      </c>
    </row>
    <row r="2171" spans="2:9">
      <c r="B2171" s="13" t="s">
        <v>30</v>
      </c>
      <c r="C2171" s="134" t="s">
        <v>262</v>
      </c>
      <c r="E2171" s="115">
        <v>2</v>
      </c>
      <c r="F2171" s="115">
        <v>1.5</v>
      </c>
      <c r="H2171" s="115">
        <v>4.7</v>
      </c>
      <c r="I2171" s="10">
        <f>+E2171*F2171*H2171</f>
        <v>14.100000000000001</v>
      </c>
    </row>
    <row r="2172" spans="2:9">
      <c r="B2172" s="13" t="s">
        <v>31</v>
      </c>
      <c r="C2172" s="134"/>
      <c r="E2172" s="115">
        <v>2</v>
      </c>
      <c r="F2172" s="115">
        <v>3.76</v>
      </c>
      <c r="H2172" s="115">
        <v>4.7</v>
      </c>
      <c r="I2172" s="10">
        <f>+E2172*F2172*H2172</f>
        <v>35.344000000000001</v>
      </c>
    </row>
    <row r="2173" spans="2:9">
      <c r="B2173" s="13" t="s">
        <v>32</v>
      </c>
      <c r="C2173" s="134"/>
      <c r="E2173" s="115">
        <v>2</v>
      </c>
      <c r="F2173" s="115">
        <v>1.2</v>
      </c>
      <c r="H2173" s="115">
        <v>4.7</v>
      </c>
      <c r="I2173" s="10">
        <f>+E2173*F2173*H2173</f>
        <v>11.28</v>
      </c>
    </row>
    <row r="2174" spans="2:9">
      <c r="B2174" s="13" t="s">
        <v>33</v>
      </c>
      <c r="C2174" s="115" t="s">
        <v>108</v>
      </c>
      <c r="E2174" s="115">
        <v>1</v>
      </c>
      <c r="F2174" s="115">
        <v>0.7</v>
      </c>
      <c r="H2174" s="115">
        <v>2.5</v>
      </c>
      <c r="I2174" s="10">
        <f>-+E2174*F2174*H2174</f>
        <v>-1.75</v>
      </c>
    </row>
    <row r="2175" spans="2:9">
      <c r="B2175" s="13" t="s">
        <v>34</v>
      </c>
      <c r="C2175" s="115" t="s">
        <v>135</v>
      </c>
      <c r="E2175" s="115">
        <v>1</v>
      </c>
      <c r="F2175" s="115">
        <v>0.65</v>
      </c>
      <c r="H2175" s="115">
        <v>1.9</v>
      </c>
      <c r="I2175" s="10">
        <f>-+E2175*F2175*H2175</f>
        <v>-1.2349999999999999</v>
      </c>
    </row>
    <row r="2176" spans="2:9">
      <c r="B2176" s="13" t="s">
        <v>35</v>
      </c>
      <c r="C2176" s="134" t="s">
        <v>269</v>
      </c>
      <c r="E2176" s="115">
        <v>2</v>
      </c>
      <c r="F2176" s="115">
        <v>9.23</v>
      </c>
      <c r="H2176" s="115">
        <v>4.7</v>
      </c>
      <c r="I2176" s="10">
        <f>+E2176*F2176*H2176</f>
        <v>86.762</v>
      </c>
    </row>
    <row r="2177" spans="2:9">
      <c r="B2177" s="13" t="s">
        <v>36</v>
      </c>
      <c r="C2177" s="134"/>
      <c r="E2177" s="115">
        <v>2</v>
      </c>
      <c r="F2177" s="115">
        <v>3.665</v>
      </c>
      <c r="H2177" s="115">
        <v>4.7</v>
      </c>
      <c r="I2177" s="10">
        <f>+E2177*F2177*H2177</f>
        <v>34.451000000000001</v>
      </c>
    </row>
    <row r="2178" spans="2:9">
      <c r="B2178" s="13" t="s">
        <v>37</v>
      </c>
      <c r="C2178" s="115" t="s">
        <v>107</v>
      </c>
      <c r="E2178" s="115">
        <v>3</v>
      </c>
      <c r="F2178" s="115">
        <v>1</v>
      </c>
      <c r="H2178" s="115">
        <v>2.5</v>
      </c>
      <c r="I2178" s="10">
        <f>-+E2178*F2178*H2178</f>
        <v>-7.5</v>
      </c>
    </row>
    <row r="2179" spans="2:9">
      <c r="B2179" s="13" t="s">
        <v>38</v>
      </c>
      <c r="C2179" s="115" t="s">
        <v>199</v>
      </c>
      <c r="E2179" s="115">
        <v>1</v>
      </c>
      <c r="F2179" s="115">
        <v>1.3</v>
      </c>
      <c r="H2179" s="115">
        <v>1.6</v>
      </c>
      <c r="I2179" s="10">
        <f t="shared" ref="I2179" si="232">-+H2179*F2179*E2179</f>
        <v>-2.08</v>
      </c>
    </row>
    <row r="2180" spans="2:9">
      <c r="B2180" s="13" t="s">
        <v>39</v>
      </c>
      <c r="C2180" s="115" t="s">
        <v>205</v>
      </c>
      <c r="E2180" s="115">
        <v>2</v>
      </c>
      <c r="F2180" s="115">
        <v>1</v>
      </c>
      <c r="H2180" s="115">
        <v>1.6</v>
      </c>
      <c r="I2180" s="10">
        <f t="shared" ref="I2180" si="233">-+H2180*F2180*E2180</f>
        <v>-3.2</v>
      </c>
    </row>
    <row r="2181" spans="2:9">
      <c r="B2181" s="13" t="s">
        <v>40</v>
      </c>
      <c r="C2181" s="134" t="s">
        <v>270</v>
      </c>
      <c r="E2181" s="115">
        <v>2</v>
      </c>
      <c r="F2181" s="115">
        <v>2</v>
      </c>
      <c r="H2181" s="115">
        <v>4.7</v>
      </c>
      <c r="I2181" s="10">
        <f>+E2181*F2181*H2181</f>
        <v>18.8</v>
      </c>
    </row>
    <row r="2182" spans="2:9">
      <c r="B2182" s="13" t="s">
        <v>41</v>
      </c>
      <c r="C2182" s="115"/>
      <c r="E2182" s="115">
        <v>2</v>
      </c>
      <c r="F2182" s="115">
        <v>2.6</v>
      </c>
      <c r="H2182" s="115">
        <v>4.7</v>
      </c>
      <c r="I2182" s="10">
        <f>+E2182*F2182*H2182</f>
        <v>24.44</v>
      </c>
    </row>
    <row r="2183" spans="2:9">
      <c r="B2183" s="13" t="s">
        <v>275</v>
      </c>
      <c r="C2183" s="115" t="s">
        <v>107</v>
      </c>
      <c r="E2183" s="115">
        <v>1</v>
      </c>
      <c r="F2183" s="115">
        <v>1</v>
      </c>
      <c r="H2183" s="115">
        <v>2.5</v>
      </c>
      <c r="I2183" s="10">
        <f>-+E2183*F2183*H2183</f>
        <v>-2.5</v>
      </c>
    </row>
    <row r="2184" spans="2:9">
      <c r="B2184" s="13" t="s">
        <v>276</v>
      </c>
      <c r="C2184" s="115" t="s">
        <v>108</v>
      </c>
      <c r="E2184" s="115">
        <v>1</v>
      </c>
      <c r="F2184" s="115">
        <v>0.9</v>
      </c>
      <c r="H2184" s="115">
        <v>2.5</v>
      </c>
      <c r="I2184" s="10">
        <f>-+E2184*F2184*H2184</f>
        <v>-2.25</v>
      </c>
    </row>
    <row r="2185" spans="2:9">
      <c r="B2185" s="13" t="s">
        <v>277</v>
      </c>
      <c r="C2185" s="115" t="s">
        <v>531</v>
      </c>
      <c r="E2185" s="115">
        <v>4</v>
      </c>
      <c r="F2185" s="115">
        <v>3.7</v>
      </c>
      <c r="H2185" s="115">
        <v>4.7</v>
      </c>
      <c r="I2185" s="10">
        <f>+E2185*F2185*H2185</f>
        <v>69.56</v>
      </c>
    </row>
    <row r="2186" spans="2:9">
      <c r="B2186" s="13" t="s">
        <v>278</v>
      </c>
      <c r="C2186" s="115"/>
      <c r="E2186" s="115">
        <v>2</v>
      </c>
      <c r="F2186" s="115">
        <v>1.5</v>
      </c>
      <c r="H2186" s="115">
        <v>4.7</v>
      </c>
      <c r="I2186" s="10">
        <f>+E2186*F2186*H2186</f>
        <v>14.100000000000001</v>
      </c>
    </row>
    <row r="2187" spans="2:9">
      <c r="B2187" s="13"/>
      <c r="C2187" s="115"/>
      <c r="E2187" s="115"/>
      <c r="F2187" s="115"/>
      <c r="H2187" s="115"/>
      <c r="I2187" s="10"/>
    </row>
    <row r="2188" spans="2:9">
      <c r="B2188" s="131"/>
      <c r="C2188" s="106" t="s">
        <v>301</v>
      </c>
      <c r="D2188" s="131"/>
      <c r="E2188" s="129"/>
      <c r="F2188" s="129"/>
      <c r="G2188" s="129"/>
      <c r="H2188" s="130"/>
      <c r="I2188" s="131"/>
    </row>
    <row r="2189" spans="2:9">
      <c r="B2189" s="115"/>
      <c r="C2189" s="129" t="s">
        <v>91</v>
      </c>
      <c r="E2189" s="131" t="s">
        <v>6</v>
      </c>
      <c r="F2189" s="131" t="s">
        <v>7</v>
      </c>
      <c r="G2189" s="131" t="s">
        <v>8</v>
      </c>
      <c r="H2189" s="131" t="s">
        <v>211</v>
      </c>
      <c r="I2189" s="131" t="s">
        <v>106</v>
      </c>
    </row>
    <row r="2190" spans="2:9">
      <c r="B2190" s="13" t="s">
        <v>9</v>
      </c>
      <c r="C2190" s="134" t="s">
        <v>279</v>
      </c>
      <c r="E2190" s="115">
        <v>2</v>
      </c>
      <c r="F2190" s="115">
        <v>2.5499999999999998</v>
      </c>
      <c r="H2190" s="115">
        <v>2.1</v>
      </c>
      <c r="I2190" s="10">
        <f>+E2190*F2190*H2190</f>
        <v>10.709999999999999</v>
      </c>
    </row>
    <row r="2191" spans="2:9">
      <c r="B2191" s="134"/>
      <c r="E2191" s="115">
        <v>2</v>
      </c>
      <c r="F2191" s="10">
        <v>3</v>
      </c>
      <c r="H2191" s="115">
        <v>2.1</v>
      </c>
      <c r="I2191" s="10">
        <f>+E2191*F2191*H2191</f>
        <v>12.600000000000001</v>
      </c>
    </row>
    <row r="2192" spans="2:9">
      <c r="B2192" s="134"/>
      <c r="C2192" s="115" t="s">
        <v>108</v>
      </c>
      <c r="E2192" s="115">
        <v>1</v>
      </c>
      <c r="F2192" s="115">
        <v>0.7</v>
      </c>
      <c r="H2192" s="115">
        <v>1.3</v>
      </c>
      <c r="I2192" s="10">
        <f>-+E2192*F2192*H2192</f>
        <v>-0.90999999999999992</v>
      </c>
    </row>
    <row r="2193" spans="2:9">
      <c r="B2193" s="134"/>
      <c r="C2193" s="115" t="s">
        <v>135</v>
      </c>
      <c r="E2193" s="115">
        <v>2</v>
      </c>
      <c r="F2193" s="115">
        <v>0.65</v>
      </c>
      <c r="H2193" s="115">
        <v>0.7</v>
      </c>
      <c r="I2193" s="10">
        <f>-+E2193*F2193*H2193</f>
        <v>-0.90999999999999992</v>
      </c>
    </row>
    <row r="2194" spans="2:9">
      <c r="B2194" s="134"/>
      <c r="E2194" s="115">
        <v>4</v>
      </c>
      <c r="F2194" s="115">
        <v>1.2</v>
      </c>
      <c r="H2194" s="115">
        <v>1</v>
      </c>
      <c r="I2194" s="10">
        <f>+E2194*F2194*H2194</f>
        <v>4.8</v>
      </c>
    </row>
    <row r="2195" spans="2:9">
      <c r="B2195" s="134"/>
      <c r="E2195" s="115">
        <v>4</v>
      </c>
      <c r="F2195" s="10">
        <v>1.5</v>
      </c>
      <c r="H2195" s="115">
        <v>1</v>
      </c>
      <c r="I2195" s="10">
        <f>+E2195*F2195*H2195</f>
        <v>6</v>
      </c>
    </row>
    <row r="2196" spans="2:9">
      <c r="B2196" s="134"/>
      <c r="C2196" s="115" t="s">
        <v>135</v>
      </c>
      <c r="E2196" s="115">
        <v>2</v>
      </c>
      <c r="F2196" s="115">
        <v>0.65</v>
      </c>
      <c r="H2196" s="115">
        <v>0.7</v>
      </c>
      <c r="I2196" s="10">
        <f>-+E2196*F2196*H2196</f>
        <v>-0.90999999999999992</v>
      </c>
    </row>
    <row r="2197" spans="2:9">
      <c r="B2197" s="134">
        <v>2</v>
      </c>
      <c r="C2197" s="134" t="s">
        <v>280</v>
      </c>
      <c r="E2197" s="115">
        <v>2</v>
      </c>
      <c r="F2197" s="115">
        <v>1.7549999999999999</v>
      </c>
      <c r="H2197" s="115">
        <v>2.1</v>
      </c>
      <c r="I2197" s="10">
        <f>+E2197*F2197*H2197</f>
        <v>7.3709999999999996</v>
      </c>
    </row>
    <row r="2198" spans="2:9">
      <c r="B2198" s="134"/>
      <c r="E2198" s="115">
        <v>2</v>
      </c>
      <c r="F2198" s="135">
        <v>2.5150000000000001</v>
      </c>
      <c r="H2198" s="115">
        <v>2.1</v>
      </c>
      <c r="I2198" s="10">
        <f>+E2198*F2198*H2198</f>
        <v>10.563000000000001</v>
      </c>
    </row>
    <row r="2199" spans="2:9">
      <c r="B2199" s="134"/>
      <c r="C2199" s="115" t="s">
        <v>108</v>
      </c>
      <c r="E2199" s="115">
        <v>1</v>
      </c>
      <c r="F2199" s="115">
        <v>0.7</v>
      </c>
      <c r="H2199" s="115">
        <v>1.3</v>
      </c>
      <c r="I2199" s="10">
        <f>-+E2199*F2199*H2199</f>
        <v>-0.90999999999999992</v>
      </c>
    </row>
    <row r="2200" spans="2:9">
      <c r="B2200" s="134"/>
      <c r="C2200" s="115" t="s">
        <v>135</v>
      </c>
      <c r="E2200" s="115">
        <v>2</v>
      </c>
      <c r="F2200" s="115">
        <v>0.65</v>
      </c>
      <c r="H2200" s="115">
        <v>0.7</v>
      </c>
      <c r="I2200" s="10">
        <f>-+E2200*F2200*H2200</f>
        <v>-0.90999999999999992</v>
      </c>
    </row>
    <row r="2201" spans="2:9">
      <c r="B2201" s="134"/>
      <c r="E2201" s="115">
        <v>4</v>
      </c>
      <c r="F2201" s="115">
        <v>1.5</v>
      </c>
      <c r="H2201" s="115">
        <v>1</v>
      </c>
      <c r="I2201" s="10">
        <f>+E2201*F2201*H2201</f>
        <v>6</v>
      </c>
    </row>
    <row r="2202" spans="2:9">
      <c r="B2202" s="134"/>
      <c r="E2202" s="115">
        <v>4</v>
      </c>
      <c r="F2202" s="10">
        <v>1.2</v>
      </c>
      <c r="H2202" s="115">
        <v>1</v>
      </c>
      <c r="I2202" s="10">
        <f>+E2202*F2202*H2202</f>
        <v>4.8</v>
      </c>
    </row>
    <row r="2203" spans="2:9">
      <c r="B2203" s="134"/>
      <c r="C2203" s="115" t="s">
        <v>135</v>
      </c>
      <c r="E2203" s="115">
        <v>2</v>
      </c>
      <c r="F2203" s="115">
        <v>0.65</v>
      </c>
      <c r="H2203" s="115">
        <v>0.7</v>
      </c>
      <c r="I2203" s="10">
        <f>-+E2203*F2203*H2203</f>
        <v>-0.90999999999999992</v>
      </c>
    </row>
    <row r="2204" spans="2:9">
      <c r="B2204" s="134">
        <v>3</v>
      </c>
      <c r="C2204" s="115" t="s">
        <v>281</v>
      </c>
      <c r="E2204" s="115">
        <v>2</v>
      </c>
      <c r="F2204" s="115">
        <v>2.4</v>
      </c>
      <c r="H2204" s="115">
        <v>2.1</v>
      </c>
      <c r="I2204" s="10">
        <f>+E2204*F2204*H2204</f>
        <v>10.08</v>
      </c>
    </row>
    <row r="2205" spans="2:9">
      <c r="B2205" s="134"/>
      <c r="E2205" s="115">
        <v>2</v>
      </c>
      <c r="F2205" s="103">
        <v>1.8</v>
      </c>
      <c r="H2205" s="115">
        <v>2.1</v>
      </c>
      <c r="I2205" s="10">
        <f>+E2205*F2205*H2205</f>
        <v>7.5600000000000005</v>
      </c>
    </row>
    <row r="2206" spans="2:9">
      <c r="B2206" s="134"/>
      <c r="C2206" s="115" t="s">
        <v>135</v>
      </c>
      <c r="E2206" s="115">
        <v>1</v>
      </c>
      <c r="F2206" s="115">
        <v>0.65</v>
      </c>
      <c r="H2206" s="115">
        <v>0.7</v>
      </c>
      <c r="I2206" s="10">
        <f>-+E2206*F2206*H2206</f>
        <v>-0.45499999999999996</v>
      </c>
    </row>
    <row r="2207" spans="2:9">
      <c r="B2207" s="134">
        <v>4</v>
      </c>
      <c r="C2207" s="115" t="s">
        <v>281</v>
      </c>
      <c r="E2207" s="115">
        <v>2</v>
      </c>
      <c r="F2207" s="115">
        <v>2.4</v>
      </c>
      <c r="H2207" s="115">
        <v>2.1</v>
      </c>
      <c r="I2207" s="10">
        <f>+E2207*F2207*H2207</f>
        <v>10.08</v>
      </c>
    </row>
    <row r="2208" spans="2:9">
      <c r="B2208" s="134"/>
      <c r="E2208" s="115">
        <v>2</v>
      </c>
      <c r="F2208" s="103">
        <v>2.1</v>
      </c>
      <c r="H2208" s="115">
        <v>2.1</v>
      </c>
      <c r="I2208" s="10">
        <f>+E2208*F2208*H2208</f>
        <v>8.82</v>
      </c>
    </row>
    <row r="2209" spans="2:9">
      <c r="B2209" s="134"/>
      <c r="C2209" s="115" t="s">
        <v>135</v>
      </c>
      <c r="E2209" s="115">
        <v>1</v>
      </c>
      <c r="F2209" s="115">
        <v>0.65</v>
      </c>
      <c r="H2209" s="115">
        <v>0.7</v>
      </c>
      <c r="I2209" s="10">
        <f>-+E2209*F2209*H2209</f>
        <v>-0.45499999999999996</v>
      </c>
    </row>
    <row r="2210" spans="2:9">
      <c r="B2210" s="134">
        <v>5</v>
      </c>
      <c r="C2210" s="115" t="s">
        <v>282</v>
      </c>
      <c r="E2210" s="115">
        <v>2</v>
      </c>
      <c r="F2210" s="115">
        <v>2.4</v>
      </c>
      <c r="H2210" s="115">
        <v>2.1</v>
      </c>
      <c r="I2210" s="10">
        <f>+E2210*F2210*H2210</f>
        <v>10.08</v>
      </c>
    </row>
    <row r="2211" spans="2:9">
      <c r="B2211" s="134"/>
      <c r="E2211" s="115">
        <v>2</v>
      </c>
      <c r="F2211" s="135">
        <v>2.8149999999999999</v>
      </c>
      <c r="H2211" s="115">
        <v>2.1</v>
      </c>
      <c r="I2211" s="10">
        <f>+E2211*F2211*H2211</f>
        <v>11.823</v>
      </c>
    </row>
    <row r="2212" spans="2:9">
      <c r="B2212" s="134"/>
      <c r="C2212" s="115" t="s">
        <v>108</v>
      </c>
      <c r="E2212" s="115">
        <v>1</v>
      </c>
      <c r="F2212" s="115">
        <v>0.7</v>
      </c>
      <c r="H2212" s="115">
        <v>0.9</v>
      </c>
      <c r="I2212" s="10">
        <f>-+E2212*F2212*H2212</f>
        <v>-0.63</v>
      </c>
    </row>
    <row r="2213" spans="2:9">
      <c r="B2213" s="134"/>
      <c r="E2213" s="115"/>
      <c r="F2213" s="10"/>
      <c r="H2213" s="115"/>
      <c r="I2213" s="10"/>
    </row>
    <row r="2214" spans="2:9">
      <c r="B2214" s="134"/>
      <c r="C2214" s="129" t="s">
        <v>92</v>
      </c>
      <c r="E2214" s="115"/>
      <c r="F2214" s="10"/>
      <c r="H2214" s="115"/>
      <c r="I2214" s="10"/>
    </row>
    <row r="2215" spans="2:9">
      <c r="B2215" s="13" t="s">
        <v>9</v>
      </c>
      <c r="C2215" s="134" t="s">
        <v>283</v>
      </c>
      <c r="E2215" s="115">
        <v>2</v>
      </c>
      <c r="F2215" s="115">
        <v>6</v>
      </c>
      <c r="H2215" s="115">
        <v>2</v>
      </c>
      <c r="I2215" s="10">
        <f>+E2215*F2215*H2215</f>
        <v>24</v>
      </c>
    </row>
    <row r="2216" spans="2:9">
      <c r="B2216" s="134"/>
      <c r="E2216" s="115">
        <v>2</v>
      </c>
      <c r="F2216" s="115">
        <v>4.7300000000000004</v>
      </c>
      <c r="H2216" s="115">
        <v>2</v>
      </c>
      <c r="I2216" s="10">
        <f>+E2216*F2216*H2216</f>
        <v>18.920000000000002</v>
      </c>
    </row>
    <row r="2217" spans="2:9">
      <c r="B2217" s="134"/>
      <c r="C2217" s="115" t="s">
        <v>108</v>
      </c>
      <c r="E2217" s="115">
        <v>1</v>
      </c>
      <c r="F2217" s="115">
        <v>0.7</v>
      </c>
      <c r="H2217" s="115">
        <v>0.8</v>
      </c>
      <c r="I2217" s="10">
        <f>-+E2217*F2217*H2217</f>
        <v>-0.55999999999999994</v>
      </c>
    </row>
    <row r="2218" spans="2:9">
      <c r="B2218" s="134"/>
      <c r="C2218" s="115" t="s">
        <v>135</v>
      </c>
      <c r="E2218" s="115">
        <v>5</v>
      </c>
      <c r="F2218" s="115">
        <v>0.65</v>
      </c>
      <c r="H2218" s="115">
        <v>0.6</v>
      </c>
      <c r="I2218" s="10">
        <f>-+E2218*F2218*H2218</f>
        <v>-1.95</v>
      </c>
    </row>
    <row r="2219" spans="2:9">
      <c r="B2219" s="134"/>
      <c r="C2219" s="115"/>
      <c r="E2219" s="115">
        <v>10</v>
      </c>
      <c r="F2219" s="115">
        <v>1.2</v>
      </c>
      <c r="H2219" s="115">
        <v>1</v>
      </c>
      <c r="I2219" s="10">
        <f>+E2219*F2219*H2219</f>
        <v>12</v>
      </c>
    </row>
    <row r="2220" spans="2:9">
      <c r="B2220" s="134"/>
      <c r="C2220" s="115"/>
      <c r="E2220" s="115">
        <v>10</v>
      </c>
      <c r="F2220" s="115">
        <v>1.5</v>
      </c>
      <c r="H2220" s="115">
        <v>1</v>
      </c>
      <c r="I2220" s="10">
        <f>+E2220*F2220*H2220</f>
        <v>15</v>
      </c>
    </row>
    <row r="2221" spans="2:9">
      <c r="B2221" s="134"/>
      <c r="C2221" s="115" t="s">
        <v>135</v>
      </c>
      <c r="E2221" s="115">
        <v>1</v>
      </c>
      <c r="F2221" s="115">
        <v>0.65</v>
      </c>
      <c r="H2221" s="115">
        <v>0.6</v>
      </c>
      <c r="I2221" s="10">
        <f>-+E2221*F2221*H2221</f>
        <v>-0.39</v>
      </c>
    </row>
    <row r="2222" spans="2:9">
      <c r="B2222" s="134"/>
      <c r="C2222" s="115"/>
      <c r="E2222" s="115"/>
      <c r="F2222" s="115"/>
      <c r="H2222" s="115"/>
      <c r="I2222" s="10"/>
    </row>
    <row r="2223" spans="2:9">
      <c r="B2223" s="134"/>
      <c r="C2223" s="129" t="s">
        <v>185</v>
      </c>
      <c r="E2223" s="115"/>
      <c r="F2223" s="10"/>
      <c r="H2223" s="115"/>
      <c r="I2223" s="10"/>
    </row>
    <row r="2224" spans="2:9">
      <c r="B2224" s="13" t="s">
        <v>9</v>
      </c>
      <c r="C2224" s="134" t="s">
        <v>283</v>
      </c>
      <c r="E2224" s="115">
        <v>2</v>
      </c>
      <c r="F2224" s="115">
        <v>6</v>
      </c>
      <c r="H2224" s="115">
        <v>3.5</v>
      </c>
      <c r="I2224" s="10">
        <f>+E2224*F2224*H2224</f>
        <v>42</v>
      </c>
    </row>
    <row r="2225" spans="2:9">
      <c r="B2225" s="134"/>
      <c r="E2225" s="115">
        <v>2</v>
      </c>
      <c r="F2225" s="115">
        <v>4.7300000000000004</v>
      </c>
      <c r="H2225" s="115">
        <v>3.5</v>
      </c>
      <c r="I2225" s="10">
        <f>+E2225*F2225*H2225</f>
        <v>33.11</v>
      </c>
    </row>
    <row r="2226" spans="2:9">
      <c r="B2226" s="134"/>
      <c r="C2226" s="115" t="s">
        <v>108</v>
      </c>
      <c r="E2226" s="115">
        <v>1</v>
      </c>
      <c r="F2226" s="115">
        <v>0.7</v>
      </c>
      <c r="H2226" s="115">
        <v>0.8</v>
      </c>
      <c r="I2226" s="10">
        <f>-+E2226*F2226*H2226</f>
        <v>-0.55999999999999994</v>
      </c>
    </row>
    <row r="2227" spans="2:9">
      <c r="B2227" s="134"/>
      <c r="C2227" s="115" t="s">
        <v>135</v>
      </c>
      <c r="E2227" s="115">
        <v>5</v>
      </c>
      <c r="F2227" s="115">
        <v>0.65</v>
      </c>
      <c r="H2227" s="115">
        <v>0.6</v>
      </c>
      <c r="I2227" s="10">
        <f>-+E2227*F2227*H2227</f>
        <v>-1.95</v>
      </c>
    </row>
    <row r="2228" spans="2:9">
      <c r="B2228" s="134"/>
      <c r="C2228" s="115"/>
      <c r="E2228" s="115">
        <v>10</v>
      </c>
      <c r="F2228" s="115">
        <v>1.2</v>
      </c>
      <c r="H2228" s="115">
        <v>1</v>
      </c>
      <c r="I2228" s="10">
        <f>+E2228*F2228*H2228</f>
        <v>12</v>
      </c>
    </row>
    <row r="2229" spans="2:9">
      <c r="B2229" s="134"/>
      <c r="C2229" s="115"/>
      <c r="E2229" s="115">
        <v>10</v>
      </c>
      <c r="F2229" s="115">
        <v>1.5</v>
      </c>
      <c r="H2229" s="115">
        <v>1</v>
      </c>
      <c r="I2229" s="10">
        <f>+E2229*F2229*H2229</f>
        <v>15</v>
      </c>
    </row>
    <row r="2230" spans="2:9">
      <c r="B2230" s="134"/>
      <c r="C2230" s="115" t="s">
        <v>135</v>
      </c>
      <c r="E2230" s="115">
        <v>1</v>
      </c>
      <c r="F2230" s="115">
        <v>0.65</v>
      </c>
      <c r="H2230" s="115">
        <v>0.6</v>
      </c>
      <c r="I2230" s="10">
        <f>-+E2230*F2230*H2230</f>
        <v>-0.39</v>
      </c>
    </row>
    <row r="2231" spans="2:9">
      <c r="B2231" s="134">
        <v>2</v>
      </c>
      <c r="C2231" s="109" t="s">
        <v>282</v>
      </c>
      <c r="E2231" s="115">
        <v>2</v>
      </c>
      <c r="F2231" s="115">
        <v>4</v>
      </c>
      <c r="H2231" s="115">
        <v>3.5</v>
      </c>
      <c r="I2231" s="10">
        <f>+E2231*F2231*H2231</f>
        <v>28</v>
      </c>
    </row>
    <row r="2232" spans="2:9">
      <c r="B2232" s="134"/>
      <c r="C2232" s="129"/>
      <c r="E2232" s="115">
        <v>2</v>
      </c>
      <c r="F2232" s="115">
        <v>2.6</v>
      </c>
      <c r="H2232" s="115">
        <v>3.5</v>
      </c>
      <c r="I2232" s="10">
        <f>+E2232*F2232*H2232</f>
        <v>18.2</v>
      </c>
    </row>
    <row r="2233" spans="2:9">
      <c r="B2233" s="134"/>
      <c r="C2233" s="115" t="s">
        <v>108</v>
      </c>
      <c r="E2233" s="115">
        <v>1</v>
      </c>
      <c r="F2233" s="115">
        <v>0.7</v>
      </c>
      <c r="H2233" s="115">
        <v>0.8</v>
      </c>
      <c r="I2233" s="10">
        <f>-+E2233*F2233*H2233</f>
        <v>-0.55999999999999994</v>
      </c>
    </row>
    <row r="2234" spans="2:9">
      <c r="B2234" s="134">
        <v>3</v>
      </c>
      <c r="C2234" s="109" t="s">
        <v>284</v>
      </c>
      <c r="E2234" s="115">
        <v>2</v>
      </c>
      <c r="F2234" s="115">
        <v>1.5</v>
      </c>
      <c r="H2234" s="115">
        <v>3.5</v>
      </c>
      <c r="I2234" s="10">
        <f>+E2234*F2234*H2234</f>
        <v>10.5</v>
      </c>
    </row>
    <row r="2235" spans="2:9">
      <c r="B2235" s="134"/>
      <c r="C2235" s="129"/>
      <c r="E2235" s="115">
        <v>2</v>
      </c>
      <c r="F2235" s="115">
        <v>2.7</v>
      </c>
      <c r="H2235" s="115">
        <v>3.5</v>
      </c>
      <c r="I2235" s="10">
        <f>+E2235*F2235*H2235</f>
        <v>18.900000000000002</v>
      </c>
    </row>
    <row r="2236" spans="2:9">
      <c r="B2236" s="134"/>
      <c r="C2236" s="115" t="s">
        <v>135</v>
      </c>
      <c r="E2236" s="115">
        <v>1</v>
      </c>
      <c r="F2236" s="115">
        <v>0.65</v>
      </c>
      <c r="H2236" s="115">
        <v>0.6</v>
      </c>
      <c r="I2236" s="10">
        <f>-+E2236*F2236*H2236</f>
        <v>-0.39</v>
      </c>
    </row>
    <row r="2237" spans="2:9">
      <c r="B2237" s="131"/>
      <c r="C2237" s="131"/>
      <c r="D2237" s="131"/>
      <c r="E2237" s="129"/>
      <c r="F2237" s="129"/>
      <c r="G2237" s="129"/>
      <c r="H2237" s="130"/>
      <c r="I2237" s="131"/>
    </row>
    <row r="2238" spans="2:9">
      <c r="B2238" s="107"/>
      <c r="C2238" s="161" t="s">
        <v>552</v>
      </c>
      <c r="D2238" s="25"/>
      <c r="I2238" s="9">
        <f>SUM(I2088:I2237)</f>
        <v>1676.7979999999991</v>
      </c>
    </row>
    <row r="2239" spans="2:9">
      <c r="B2239" s="107"/>
      <c r="C2239" t="s">
        <v>699</v>
      </c>
      <c r="D2239" s="107"/>
      <c r="E2239" s="107"/>
      <c r="F2239" s="107"/>
      <c r="H2239" s="107"/>
      <c r="I2239" s="10">
        <f>+I2238*15%</f>
        <v>251.51969999999986</v>
      </c>
    </row>
    <row r="2240" spans="2:9">
      <c r="B2240" s="107"/>
      <c r="C2240" s="88" t="s">
        <v>557</v>
      </c>
      <c r="D2240" s="25"/>
      <c r="I2240" s="9">
        <f>SUM(I2238:I2239)</f>
        <v>1928.3176999999989</v>
      </c>
    </row>
    <row r="2241" spans="1:9">
      <c r="B2241" s="115"/>
      <c r="I2241" s="109"/>
    </row>
    <row r="2242" spans="1:9">
      <c r="B2242" s="115"/>
      <c r="C2242" s="6" t="s">
        <v>465</v>
      </c>
      <c r="I2242" s="9">
        <f>I2240*50%</f>
        <v>964.15884999999946</v>
      </c>
    </row>
    <row r="2243" spans="1:9">
      <c r="B2243" s="115"/>
      <c r="C2243" s="6"/>
      <c r="I2243" s="9"/>
    </row>
    <row r="2244" spans="1:9">
      <c r="B2244" s="115"/>
      <c r="C2244" s="88" t="s">
        <v>551</v>
      </c>
      <c r="I2244" s="9">
        <f>I2242</f>
        <v>964.15884999999946</v>
      </c>
    </row>
    <row r="2245" spans="1:9">
      <c r="B2245" s="115"/>
      <c r="C2245" s="88"/>
      <c r="I2245" s="9"/>
    </row>
    <row r="2246" spans="1:9">
      <c r="A2246" s="218" t="s">
        <v>466</v>
      </c>
      <c r="B2246" s="143"/>
      <c r="C2246" s="25" t="s">
        <v>200</v>
      </c>
      <c r="D2246" s="25"/>
    </row>
    <row r="2247" spans="1:9">
      <c r="B2247" s="115"/>
      <c r="C2247" s="142"/>
      <c r="D2247" s="142"/>
    </row>
    <row r="2248" spans="1:9">
      <c r="B2248" s="142" t="s">
        <v>24</v>
      </c>
      <c r="C2248" s="142" t="s">
        <v>143</v>
      </c>
      <c r="D2248" s="25"/>
      <c r="I2248" s="115"/>
    </row>
    <row r="2249" spans="1:9">
      <c r="B2249" s="142" t="s">
        <v>25</v>
      </c>
      <c r="C2249" s="142" t="s">
        <v>26</v>
      </c>
      <c r="D2249" s="25"/>
      <c r="E2249" s="142" t="s">
        <v>6</v>
      </c>
      <c r="F2249" s="142" t="s">
        <v>7</v>
      </c>
      <c r="G2249" s="142" t="s">
        <v>8</v>
      </c>
      <c r="H2249" s="144" t="s">
        <v>201</v>
      </c>
      <c r="I2249" s="143" t="s">
        <v>106</v>
      </c>
    </row>
    <row r="2250" spans="1:9">
      <c r="B2250" s="4">
        <v>1</v>
      </c>
      <c r="C2250" s="142" t="s">
        <v>117</v>
      </c>
      <c r="D2250" s="115"/>
      <c r="E2250" s="115">
        <v>1</v>
      </c>
      <c r="F2250" s="115">
        <v>7.1</v>
      </c>
      <c r="H2250" s="115">
        <v>12.5</v>
      </c>
      <c r="I2250" s="10">
        <f>+E2250*F2250*H2250</f>
        <v>88.75</v>
      </c>
    </row>
    <row r="2251" spans="1:9">
      <c r="B2251" s="4"/>
      <c r="C2251" s="142"/>
      <c r="D2251" s="115"/>
      <c r="E2251" s="115">
        <v>1</v>
      </c>
      <c r="F2251" s="115">
        <v>6.8</v>
      </c>
      <c r="H2251" s="115">
        <v>12.5</v>
      </c>
      <c r="I2251" s="10">
        <f>+E2251*F2251*H2251</f>
        <v>85</v>
      </c>
    </row>
    <row r="2252" spans="1:9">
      <c r="B2252" s="4"/>
      <c r="C2252" s="115" t="s">
        <v>209</v>
      </c>
      <c r="D2252" s="115"/>
      <c r="E2252" s="115">
        <v>10</v>
      </c>
      <c r="F2252" s="115">
        <v>0.4</v>
      </c>
      <c r="H2252" s="115">
        <v>1.3</v>
      </c>
      <c r="I2252" s="10">
        <f>-+H2252*F2252*E2252</f>
        <v>-5.2</v>
      </c>
    </row>
    <row r="2253" spans="1:9">
      <c r="B2253" s="4"/>
      <c r="C2253" s="115" t="s">
        <v>532</v>
      </c>
      <c r="D2253" s="115"/>
      <c r="E2253" s="115">
        <v>2</v>
      </c>
      <c r="F2253" s="115">
        <v>9.23</v>
      </c>
      <c r="H2253" s="115">
        <v>2.5499999999999998</v>
      </c>
      <c r="I2253" s="10">
        <f>+E2253*F2253*H2253</f>
        <v>47.073</v>
      </c>
    </row>
    <row r="2254" spans="1:9">
      <c r="B2254" s="4">
        <v>2</v>
      </c>
      <c r="C2254" s="142" t="s">
        <v>118</v>
      </c>
      <c r="D2254" s="115"/>
      <c r="E2254" s="115">
        <v>1</v>
      </c>
      <c r="F2254" s="115">
        <v>9.23</v>
      </c>
      <c r="H2254" s="115">
        <v>12.5</v>
      </c>
      <c r="I2254" s="10">
        <f>+E2254*F2254*H2254</f>
        <v>115.375</v>
      </c>
    </row>
    <row r="2255" spans="1:9">
      <c r="B2255" s="4"/>
      <c r="C2255" s="115" t="s">
        <v>205</v>
      </c>
      <c r="D2255" s="115"/>
      <c r="E2255" s="115">
        <v>6</v>
      </c>
      <c r="F2255" s="115">
        <v>1</v>
      </c>
      <c r="H2255" s="115">
        <v>1.6</v>
      </c>
      <c r="I2255" s="10">
        <f>-+H2255*F2255*E2255</f>
        <v>-9.6000000000000014</v>
      </c>
    </row>
    <row r="2256" spans="1:9">
      <c r="B2256" s="4">
        <v>3</v>
      </c>
      <c r="C2256" s="142" t="s">
        <v>119</v>
      </c>
      <c r="D2256" s="115"/>
      <c r="E2256" s="115">
        <v>1</v>
      </c>
      <c r="F2256" s="115">
        <v>22.61</v>
      </c>
      <c r="H2256" s="115">
        <v>12.5</v>
      </c>
      <c r="I2256" s="10">
        <f>+E2256*F2256*H2256</f>
        <v>282.625</v>
      </c>
    </row>
    <row r="2257" spans="2:9">
      <c r="B2257" s="4"/>
      <c r="C2257" s="115" t="s">
        <v>298</v>
      </c>
      <c r="D2257" s="115"/>
      <c r="E2257" s="115">
        <v>2</v>
      </c>
      <c r="F2257" s="115">
        <v>2.2000000000000002</v>
      </c>
      <c r="H2257" s="115">
        <v>2.5</v>
      </c>
      <c r="I2257" s="10">
        <f>-+H2257*F2257*E2257</f>
        <v>-11</v>
      </c>
    </row>
    <row r="2258" spans="2:9">
      <c r="B2258" s="4"/>
      <c r="C2258" s="115" t="s">
        <v>299</v>
      </c>
      <c r="D2258" s="115"/>
      <c r="E2258" s="115">
        <v>2</v>
      </c>
      <c r="F2258" s="115">
        <v>1</v>
      </c>
      <c r="H2258" s="115">
        <v>2.5</v>
      </c>
      <c r="I2258" s="10">
        <f t="shared" ref="I2258:I2259" si="234">-+H2258*F2258*E2258</f>
        <v>-5</v>
      </c>
    </row>
    <row r="2259" spans="2:9">
      <c r="B2259" s="4"/>
      <c r="C2259" s="115" t="s">
        <v>199</v>
      </c>
      <c r="D2259" s="115"/>
      <c r="E2259" s="115">
        <v>13</v>
      </c>
      <c r="F2259" s="115">
        <v>1.3</v>
      </c>
      <c r="H2259" s="115">
        <v>1.6</v>
      </c>
      <c r="I2259" s="10">
        <f t="shared" si="234"/>
        <v>-27.04</v>
      </c>
    </row>
    <row r="2260" spans="2:9">
      <c r="B2260" s="4"/>
    </row>
    <row r="2261" spans="2:9">
      <c r="B2261" s="142" t="s">
        <v>45</v>
      </c>
      <c r="C2261" s="142" t="s">
        <v>143</v>
      </c>
      <c r="D2261" s="25"/>
      <c r="I2261" s="115"/>
    </row>
    <row r="2262" spans="2:9">
      <c r="B2262" s="142" t="s">
        <v>25</v>
      </c>
      <c r="C2262" s="142" t="s">
        <v>26</v>
      </c>
      <c r="D2262" s="25"/>
      <c r="E2262" s="142" t="s">
        <v>6</v>
      </c>
      <c r="F2262" s="142" t="s">
        <v>7</v>
      </c>
      <c r="G2262" s="142" t="s">
        <v>8</v>
      </c>
      <c r="H2262" s="144" t="s">
        <v>201</v>
      </c>
      <c r="I2262" s="143" t="s">
        <v>106</v>
      </c>
    </row>
    <row r="2263" spans="2:9">
      <c r="B2263" s="4">
        <v>1</v>
      </c>
      <c r="C2263" s="142" t="s">
        <v>113</v>
      </c>
      <c r="D2263" s="115"/>
      <c r="E2263" s="115">
        <v>1</v>
      </c>
      <c r="F2263" s="115">
        <v>12.9</v>
      </c>
      <c r="H2263" s="115">
        <v>12.5</v>
      </c>
      <c r="I2263" s="10">
        <f>+E2263*F2263*H2263</f>
        <v>161.25</v>
      </c>
    </row>
    <row r="2264" spans="2:9">
      <c r="B2264" s="4"/>
      <c r="C2264" s="115" t="s">
        <v>208</v>
      </c>
      <c r="D2264" s="115"/>
      <c r="E2264" s="115">
        <v>1</v>
      </c>
      <c r="F2264" s="115">
        <v>1</v>
      </c>
      <c r="H2264" s="115">
        <v>2.5</v>
      </c>
      <c r="I2264" s="10">
        <f>-+H2264*F2264*E2264</f>
        <v>-2.5</v>
      </c>
    </row>
    <row r="2265" spans="2:9">
      <c r="B2265" s="4"/>
      <c r="C2265" s="115" t="s">
        <v>203</v>
      </c>
      <c r="D2265" s="115"/>
      <c r="E2265" s="115">
        <v>1</v>
      </c>
      <c r="F2265" s="115">
        <v>0.7</v>
      </c>
      <c r="H2265" s="115">
        <v>2.5</v>
      </c>
      <c r="I2265" s="10">
        <f>-+H2265*F2265*E2265</f>
        <v>-1.75</v>
      </c>
    </row>
    <row r="2266" spans="2:9">
      <c r="B2266" s="4"/>
      <c r="C2266" s="115" t="s">
        <v>205</v>
      </c>
      <c r="D2266" s="115"/>
      <c r="E2266" s="115">
        <v>1</v>
      </c>
      <c r="F2266" s="115">
        <v>1</v>
      </c>
      <c r="H2266" s="115">
        <v>1.6</v>
      </c>
      <c r="I2266" s="10">
        <f>-+H2266*F2266*E2266</f>
        <v>-1.6</v>
      </c>
    </row>
    <row r="2267" spans="2:9">
      <c r="B2267" s="4"/>
      <c r="C2267" s="115" t="s">
        <v>206</v>
      </c>
      <c r="D2267" s="115"/>
      <c r="E2267" s="115">
        <v>5</v>
      </c>
      <c r="F2267" s="115">
        <v>0.8</v>
      </c>
      <c r="H2267" s="115">
        <v>1.6</v>
      </c>
      <c r="I2267" s="10">
        <f>-+H2267*F2267*E2267</f>
        <v>-6.4000000000000012</v>
      </c>
    </row>
    <row r="2268" spans="2:9">
      <c r="B2268" s="4"/>
      <c r="C2268" s="115" t="s">
        <v>209</v>
      </c>
      <c r="D2268" s="115"/>
      <c r="E2268" s="115">
        <v>3</v>
      </c>
      <c r="F2268" s="115">
        <v>0.4</v>
      </c>
      <c r="H2268" s="115">
        <v>1.3</v>
      </c>
      <c r="I2268" s="10">
        <f>-+H2268*F2268*E2268</f>
        <v>-1.56</v>
      </c>
    </row>
    <row r="2269" spans="2:9">
      <c r="B2269" s="4">
        <v>2</v>
      </c>
      <c r="C2269" s="142" t="s">
        <v>114</v>
      </c>
      <c r="D2269" s="115"/>
      <c r="E2269" s="115">
        <v>1</v>
      </c>
      <c r="F2269" s="115">
        <v>4.96</v>
      </c>
      <c r="H2269" s="115">
        <v>12.5</v>
      </c>
      <c r="I2269" s="10">
        <f>+E2269*F2269*H2269</f>
        <v>62</v>
      </c>
    </row>
    <row r="2270" spans="2:9">
      <c r="B2270" s="4"/>
      <c r="C2270" s="115" t="s">
        <v>203</v>
      </c>
      <c r="D2270" s="115"/>
      <c r="E2270" s="115">
        <v>3</v>
      </c>
      <c r="F2270" s="115">
        <v>0.7</v>
      </c>
      <c r="H2270" s="115">
        <v>2.5</v>
      </c>
      <c r="I2270" s="10">
        <f>-+H2270*F2270*E2270</f>
        <v>-5.25</v>
      </c>
    </row>
    <row r="2271" spans="2:9">
      <c r="B2271" s="4"/>
      <c r="C2271" s="115" t="s">
        <v>297</v>
      </c>
      <c r="D2271" s="115"/>
      <c r="E2271" s="115">
        <v>1</v>
      </c>
      <c r="F2271" s="115">
        <v>0.65</v>
      </c>
      <c r="H2271" s="115">
        <v>1.9</v>
      </c>
      <c r="I2271" s="10">
        <f>-+H2271*F2271*E2271</f>
        <v>-1.2349999999999999</v>
      </c>
    </row>
    <row r="2272" spans="2:9">
      <c r="B2272" s="4"/>
      <c r="C2272" s="115" t="s">
        <v>209</v>
      </c>
      <c r="D2272" s="115"/>
      <c r="E2272" s="115">
        <v>3</v>
      </c>
      <c r="F2272" s="115">
        <v>0.4</v>
      </c>
      <c r="H2272" s="115">
        <v>1.3</v>
      </c>
      <c r="I2272" s="10">
        <f>-+H2272*F2272*E2272</f>
        <v>-1.56</v>
      </c>
    </row>
    <row r="2273" spans="2:9">
      <c r="B2273" s="4">
        <v>3</v>
      </c>
      <c r="C2273" s="142" t="s">
        <v>202</v>
      </c>
      <c r="D2273" s="115"/>
      <c r="E2273" s="115">
        <v>1</v>
      </c>
      <c r="F2273" s="115">
        <v>4.96</v>
      </c>
      <c r="H2273" s="115">
        <v>4.5</v>
      </c>
      <c r="I2273" s="10">
        <f>+E2273*F2273*H2273</f>
        <v>22.32</v>
      </c>
    </row>
    <row r="2274" spans="2:9">
      <c r="B2274" s="4">
        <v>4</v>
      </c>
      <c r="C2274" s="142" t="s">
        <v>300</v>
      </c>
      <c r="D2274" s="115"/>
      <c r="E2274" s="115">
        <v>1</v>
      </c>
      <c r="F2274" s="115">
        <v>4.96</v>
      </c>
      <c r="H2274" s="115">
        <v>4.5</v>
      </c>
      <c r="I2274" s="10">
        <f>+E2274*F2274*H2274</f>
        <v>22.32</v>
      </c>
    </row>
    <row r="2275" spans="2:9">
      <c r="B2275" s="4">
        <v>5</v>
      </c>
      <c r="C2275" s="142" t="s">
        <v>144</v>
      </c>
      <c r="D2275" s="115"/>
      <c r="E2275" s="115">
        <v>1</v>
      </c>
      <c r="F2275" s="115">
        <v>4.96</v>
      </c>
      <c r="H2275" s="115">
        <v>12.5</v>
      </c>
      <c r="I2275" s="10">
        <f>+E2275*F2275*H2275</f>
        <v>62</v>
      </c>
    </row>
    <row r="2276" spans="2:9">
      <c r="B2276" s="4"/>
      <c r="C2276" s="115" t="s">
        <v>206</v>
      </c>
      <c r="D2276" s="115"/>
      <c r="E2276" s="115">
        <v>4</v>
      </c>
      <c r="F2276" s="115">
        <v>0.4</v>
      </c>
      <c r="H2276" s="115">
        <v>1.3</v>
      </c>
      <c r="I2276" s="10">
        <f>-+H2276*F2276*E2276</f>
        <v>-2.08</v>
      </c>
    </row>
    <row r="2277" spans="2:9">
      <c r="B2277" s="4">
        <v>6</v>
      </c>
      <c r="C2277" s="142" t="s">
        <v>204</v>
      </c>
      <c r="D2277" s="115"/>
      <c r="E2277" s="115">
        <v>1</v>
      </c>
      <c r="F2277" s="115">
        <v>12.9</v>
      </c>
      <c r="H2277" s="115">
        <v>12.5</v>
      </c>
      <c r="I2277" s="10">
        <f>+E2277*F2277*H2277</f>
        <v>161.25</v>
      </c>
    </row>
    <row r="2278" spans="2:9">
      <c r="B2278" s="4"/>
      <c r="C2278" s="115" t="s">
        <v>206</v>
      </c>
      <c r="D2278" s="115"/>
      <c r="E2278" s="115">
        <v>10</v>
      </c>
      <c r="F2278" s="115">
        <v>0.8</v>
      </c>
      <c r="H2278" s="115">
        <v>1.6</v>
      </c>
      <c r="I2278" s="10">
        <f>-+H2278*F2278*E2278</f>
        <v>-12.800000000000002</v>
      </c>
    </row>
    <row r="2279" spans="2:9">
      <c r="B2279" s="4"/>
      <c r="C2279" s="115" t="s">
        <v>207</v>
      </c>
      <c r="D2279" s="115"/>
      <c r="E2279" s="115">
        <v>4</v>
      </c>
      <c r="F2279" s="115">
        <v>0.6</v>
      </c>
      <c r="H2279" s="115">
        <v>1.6</v>
      </c>
      <c r="I2279" s="10">
        <f>-+H2279*F2279*E2279</f>
        <v>-3.84</v>
      </c>
    </row>
    <row r="2280" spans="2:9">
      <c r="B2280" s="4"/>
      <c r="C2280" s="115"/>
      <c r="D2280" s="115"/>
      <c r="E2280" s="115"/>
      <c r="F2280" s="115"/>
      <c r="H2280" s="115"/>
      <c r="I2280" s="10"/>
    </row>
    <row r="2281" spans="2:9">
      <c r="B2281" s="4"/>
      <c r="C2281" s="161" t="s">
        <v>552</v>
      </c>
      <c r="D2281" s="115"/>
      <c r="E2281" s="115"/>
      <c r="F2281" s="115"/>
      <c r="H2281" s="115"/>
      <c r="I2281" s="9">
        <f>SUM(I2250:I2280)</f>
        <v>1011.5480000000001</v>
      </c>
    </row>
    <row r="2282" spans="2:9">
      <c r="B2282" s="4"/>
      <c r="C2282" t="s">
        <v>699</v>
      </c>
      <c r="D2282" s="115"/>
      <c r="E2282" s="115"/>
      <c r="F2282" s="115"/>
      <c r="H2282" s="115"/>
      <c r="I2282" s="10">
        <f>+I2281*15%</f>
        <v>151.73220000000001</v>
      </c>
    </row>
    <row r="2283" spans="2:9">
      <c r="B2283" s="115"/>
      <c r="C2283" s="88" t="s">
        <v>551</v>
      </c>
      <c r="D2283" s="25"/>
      <c r="I2283" s="9">
        <f>SUM(I2281:I2282)</f>
        <v>1163.2802000000001</v>
      </c>
    </row>
    <row r="2284" spans="2:9">
      <c r="B2284" s="115"/>
      <c r="C2284" s="25" t="s">
        <v>467</v>
      </c>
      <c r="D2284" s="25"/>
      <c r="I2284" s="9">
        <f>I2242</f>
        <v>964.15884999999946</v>
      </c>
    </row>
    <row r="2285" spans="2:9">
      <c r="B2285" s="115"/>
      <c r="C2285" s="25" t="s">
        <v>120</v>
      </c>
      <c r="I2285" s="9">
        <f>SUM(I2283:I2284)</f>
        <v>2127.4390499999995</v>
      </c>
    </row>
    <row r="2286" spans="2:9">
      <c r="B2286" s="115"/>
      <c r="C2286" s="25"/>
      <c r="I2286" s="9"/>
    </row>
    <row r="2287" spans="2:9">
      <c r="B2287" s="115"/>
      <c r="C2287" s="88" t="s">
        <v>551</v>
      </c>
      <c r="I2287" s="9">
        <f>I2285</f>
        <v>2127.4390499999995</v>
      </c>
    </row>
    <row r="2288" spans="2:9">
      <c r="B2288" s="115"/>
      <c r="C2288" s="88"/>
      <c r="I2288" s="9"/>
    </row>
    <row r="2289" spans="1:9">
      <c r="A2289" s="215" t="s">
        <v>475</v>
      </c>
      <c r="B2289" s="115"/>
      <c r="C2289" s="25" t="s">
        <v>474</v>
      </c>
      <c r="I2289" s="109"/>
    </row>
    <row r="2290" spans="1:9">
      <c r="B2290" s="115"/>
      <c r="C2290" s="6" t="s">
        <v>356</v>
      </c>
      <c r="E2290" s="115" t="s">
        <v>354</v>
      </c>
      <c r="F2290" s="142" t="s">
        <v>128</v>
      </c>
      <c r="G2290" s="142" t="s">
        <v>357</v>
      </c>
      <c r="I2290" s="143" t="s">
        <v>106</v>
      </c>
    </row>
    <row r="2291" spans="1:9">
      <c r="B2291" s="115"/>
      <c r="C2291" t="s">
        <v>68</v>
      </c>
      <c r="E2291" s="147">
        <v>2</v>
      </c>
      <c r="F2291" s="51">
        <v>12</v>
      </c>
      <c r="G2291" s="115">
        <v>0.6</v>
      </c>
      <c r="I2291" s="52">
        <f>G2291*F2291*E2291</f>
        <v>14.399999999999999</v>
      </c>
    </row>
    <row r="2292" spans="1:9">
      <c r="B2292" s="115"/>
      <c r="E2292" s="147">
        <v>1</v>
      </c>
      <c r="F2292" s="51">
        <v>5.9</v>
      </c>
      <c r="G2292" s="115">
        <v>0.6</v>
      </c>
      <c r="I2292" s="52">
        <f>G2292*F2292*E2292</f>
        <v>3.54</v>
      </c>
    </row>
    <row r="2293" spans="1:9">
      <c r="B2293" s="115"/>
      <c r="C2293" t="s">
        <v>186</v>
      </c>
      <c r="E2293" s="147">
        <v>2</v>
      </c>
      <c r="F2293" s="51">
        <v>12</v>
      </c>
      <c r="G2293" s="115">
        <v>0.6</v>
      </c>
      <c r="I2293" s="52">
        <f>G2293*F2293*E2293</f>
        <v>14.399999999999999</v>
      </c>
    </row>
    <row r="2294" spans="1:9">
      <c r="B2294" s="115"/>
      <c r="E2294" s="147">
        <v>2</v>
      </c>
      <c r="F2294" s="51">
        <v>5.9</v>
      </c>
      <c r="G2294" s="115">
        <v>0.6</v>
      </c>
      <c r="I2294" s="52">
        <f>G2294*F2294*E2294</f>
        <v>7.08</v>
      </c>
    </row>
    <row r="2295" spans="1:9">
      <c r="B2295" s="115"/>
      <c r="C2295" t="s">
        <v>187</v>
      </c>
      <c r="E2295" s="147">
        <v>2</v>
      </c>
      <c r="F2295" s="51">
        <v>12</v>
      </c>
      <c r="G2295" s="115">
        <v>0.6</v>
      </c>
      <c r="I2295" s="52">
        <f>G2295*F2295*E2295</f>
        <v>14.399999999999999</v>
      </c>
    </row>
    <row r="2296" spans="1:9">
      <c r="B2296" s="115"/>
      <c r="I2296" s="109"/>
    </row>
    <row r="2297" spans="1:9">
      <c r="B2297" s="115"/>
      <c r="C2297" s="88" t="s">
        <v>551</v>
      </c>
      <c r="I2297" s="9">
        <f>SUM(I2291:I2296)</f>
        <v>53.819999999999993</v>
      </c>
    </row>
    <row r="2298" spans="1:9">
      <c r="B2298" s="115"/>
      <c r="C2298" s="25"/>
      <c r="I2298" s="9"/>
    </row>
    <row r="2299" spans="1:9">
      <c r="A2299" s="218" t="s">
        <v>487</v>
      </c>
      <c r="B2299" s="115"/>
      <c r="C2299" s="25" t="s">
        <v>488</v>
      </c>
      <c r="I2299" s="9" t="s">
        <v>106</v>
      </c>
    </row>
    <row r="2300" spans="1:9">
      <c r="B2300" s="115"/>
      <c r="C2300" s="42" t="s">
        <v>489</v>
      </c>
      <c r="I2300" s="12">
        <f>I2297</f>
        <v>53.819999999999993</v>
      </c>
    </row>
    <row r="2301" spans="1:9">
      <c r="B2301" s="115"/>
      <c r="C2301" s="42" t="s">
        <v>490</v>
      </c>
      <c r="I2301" s="12">
        <f>I1866</f>
        <v>192.30440000000002</v>
      </c>
    </row>
    <row r="2302" spans="1:9">
      <c r="B2302" s="115"/>
      <c r="C2302" s="42" t="s">
        <v>492</v>
      </c>
      <c r="I2302" s="12">
        <f>H922+H923</f>
        <v>2.0249999999999999</v>
      </c>
    </row>
    <row r="2303" spans="1:9">
      <c r="B2303" s="115"/>
      <c r="C2303" s="42" t="s">
        <v>493</v>
      </c>
      <c r="I2303" s="12">
        <f>G1842</f>
        <v>85.8</v>
      </c>
    </row>
    <row r="2304" spans="1:9">
      <c r="B2304" s="115"/>
      <c r="C2304" s="25" t="s">
        <v>494</v>
      </c>
      <c r="I2304" s="12">
        <f>SUM(I2300:I2303)</f>
        <v>333.94940000000003</v>
      </c>
    </row>
    <row r="2305" spans="1:9">
      <c r="B2305" s="115"/>
      <c r="C2305" s="25" t="s">
        <v>495</v>
      </c>
      <c r="I2305" s="12">
        <f>I2304* 6.54</f>
        <v>2184.0290760000003</v>
      </c>
    </row>
    <row r="2306" spans="1:9">
      <c r="B2306" s="115"/>
      <c r="C2306" s="25" t="s">
        <v>491</v>
      </c>
      <c r="I2306" s="9">
        <f>I2305</f>
        <v>2184.0290760000003</v>
      </c>
    </row>
    <row r="2307" spans="1:9">
      <c r="B2307" s="115"/>
      <c r="C2307" s="25"/>
      <c r="I2307" s="9"/>
    </row>
    <row r="2308" spans="1:9">
      <c r="B2308" s="115"/>
      <c r="C2308" s="25"/>
      <c r="I2308" s="9"/>
    </row>
    <row r="2309" spans="1:9">
      <c r="A2309" s="218" t="s">
        <v>471</v>
      </c>
      <c r="B2309" s="115"/>
      <c r="C2309" s="6" t="s">
        <v>470</v>
      </c>
      <c r="I2309" s="109"/>
    </row>
    <row r="2310" spans="1:9">
      <c r="B2310" s="115"/>
      <c r="C2310" t="s">
        <v>473</v>
      </c>
      <c r="I2310" s="12">
        <f>I2283</f>
        <v>1163.2802000000001</v>
      </c>
    </row>
    <row r="2311" spans="1:9">
      <c r="B2311" s="115"/>
      <c r="C2311" t="s">
        <v>472</v>
      </c>
      <c r="I2311" s="9">
        <f>I2310*15%</f>
        <v>174.49203000000003</v>
      </c>
    </row>
    <row r="2312" spans="1:9">
      <c r="B2312" s="185"/>
      <c r="G2312" s="185"/>
      <c r="I2312" s="9"/>
    </row>
    <row r="2313" spans="1:9" ht="60">
      <c r="A2313" s="153" t="s">
        <v>457</v>
      </c>
      <c r="C2313" s="175" t="s">
        <v>458</v>
      </c>
      <c r="I2313" s="9"/>
    </row>
    <row r="2314" spans="1:9">
      <c r="A2314" s="218" t="s">
        <v>459</v>
      </c>
      <c r="C2314" s="175" t="s">
        <v>456</v>
      </c>
      <c r="I2314" s="109"/>
    </row>
    <row r="2315" spans="1:9">
      <c r="A2315" s="218"/>
      <c r="B2315" s="115"/>
      <c r="C2315" s="175" t="s">
        <v>610</v>
      </c>
      <c r="G2315" s="185" t="s">
        <v>7</v>
      </c>
      <c r="H2315" s="185" t="s">
        <v>49</v>
      </c>
      <c r="I2315" s="187" t="s">
        <v>106</v>
      </c>
    </row>
    <row r="2316" spans="1:9">
      <c r="A2316" s="218"/>
      <c r="B2316" s="115"/>
      <c r="C2316" t="s">
        <v>611</v>
      </c>
      <c r="G2316" s="185">
        <v>23.18</v>
      </c>
      <c r="H2316" s="185">
        <v>2</v>
      </c>
      <c r="I2316" s="40">
        <f>H2316*G2316</f>
        <v>46.36</v>
      </c>
    </row>
    <row r="2317" spans="1:9">
      <c r="A2317" s="218"/>
      <c r="B2317" s="115"/>
      <c r="C2317" s="175"/>
      <c r="I2317" s="109"/>
    </row>
    <row r="2318" spans="1:9">
      <c r="A2318" s="218"/>
      <c r="B2318" s="115"/>
      <c r="C2318" s="175"/>
      <c r="I2318" s="109"/>
    </row>
    <row r="2319" spans="1:9">
      <c r="A2319" s="218" t="s">
        <v>468</v>
      </c>
      <c r="B2319" s="115"/>
      <c r="C2319" s="6" t="s">
        <v>469</v>
      </c>
      <c r="I2319" s="109"/>
    </row>
    <row r="2320" spans="1:9">
      <c r="B2320" s="115"/>
      <c r="C2320" s="6" t="s">
        <v>477</v>
      </c>
      <c r="I2320" s="9">
        <f>I2283+I2240</f>
        <v>3091.5978999999988</v>
      </c>
    </row>
    <row r="2321" spans="1:9">
      <c r="B2321" s="115"/>
      <c r="I2321" s="109"/>
    </row>
    <row r="2322" spans="1:9">
      <c r="A2322" s="218" t="s">
        <v>478</v>
      </c>
      <c r="B2322" s="115"/>
      <c r="C2322" s="6" t="s">
        <v>482</v>
      </c>
      <c r="I2322" s="109"/>
    </row>
    <row r="2323" spans="1:9">
      <c r="B2323" s="115"/>
      <c r="C2323" s="6" t="s">
        <v>479</v>
      </c>
      <c r="I2323" s="9">
        <f>I2283</f>
        <v>1163.2802000000001</v>
      </c>
    </row>
    <row r="2324" spans="1:9">
      <c r="B2324" s="115"/>
      <c r="I2324" s="109"/>
    </row>
    <row r="2325" spans="1:9">
      <c r="A2325" s="218" t="s">
        <v>480</v>
      </c>
      <c r="B2325" s="115"/>
      <c r="C2325" s="6" t="s">
        <v>481</v>
      </c>
      <c r="I2325" s="109"/>
    </row>
    <row r="2326" spans="1:9">
      <c r="B2326" s="115"/>
      <c r="C2326" s="6" t="s">
        <v>483</v>
      </c>
      <c r="I2326" s="9">
        <f>I2240</f>
        <v>1928.3176999999989</v>
      </c>
    </row>
    <row r="2327" spans="1:9">
      <c r="B2327" s="115"/>
      <c r="I2327" s="109"/>
    </row>
    <row r="2328" spans="1:9">
      <c r="A2328" s="218" t="s">
        <v>485</v>
      </c>
      <c r="B2328" s="115"/>
      <c r="C2328" s="6" t="s">
        <v>484</v>
      </c>
      <c r="I2328" s="109"/>
    </row>
    <row r="2329" spans="1:9">
      <c r="B2329" s="115"/>
      <c r="C2329" s="6" t="s">
        <v>486</v>
      </c>
      <c r="I2329" s="9">
        <f>I2082</f>
        <v>673.55065875000003</v>
      </c>
    </row>
    <row r="2330" spans="1:9">
      <c r="B2330" s="115"/>
      <c r="I2330" s="109"/>
    </row>
    <row r="2332" spans="1:9">
      <c r="A2332" s="215" t="s">
        <v>679</v>
      </c>
      <c r="B2332" s="118"/>
      <c r="C2332" s="38" t="s">
        <v>182</v>
      </c>
      <c r="D2332" s="25"/>
      <c r="E2332" s="25"/>
      <c r="F2332" s="25"/>
      <c r="H2332" s="98"/>
      <c r="I2332" s="143"/>
    </row>
    <row r="2333" spans="1:9">
      <c r="C2333" s="25"/>
      <c r="D2333" s="25"/>
      <c r="E2333" s="25"/>
      <c r="F2333" s="25"/>
      <c r="H2333" s="98"/>
      <c r="I2333" s="143"/>
    </row>
    <row r="2334" spans="1:9">
      <c r="C2334" s="6" t="s">
        <v>183</v>
      </c>
      <c r="D2334" s="6"/>
      <c r="I2334" s="143"/>
    </row>
    <row r="2335" spans="1:9">
      <c r="B2335" s="98" t="s">
        <v>63</v>
      </c>
      <c r="C2335" s="99" t="s">
        <v>56</v>
      </c>
      <c r="D2335" s="98" t="s">
        <v>64</v>
      </c>
      <c r="E2335" s="98" t="s">
        <v>7</v>
      </c>
      <c r="F2335" s="98" t="s">
        <v>8</v>
      </c>
      <c r="G2335" s="126" t="s">
        <v>46</v>
      </c>
      <c r="H2335" s="98" t="s">
        <v>122</v>
      </c>
      <c r="I2335" s="143"/>
    </row>
    <row r="2336" spans="1:9">
      <c r="B2336" s="13" t="s">
        <v>9</v>
      </c>
      <c r="C2336" s="101" t="s">
        <v>177</v>
      </c>
      <c r="D2336" s="100">
        <v>1</v>
      </c>
      <c r="E2336" s="101">
        <v>6</v>
      </c>
      <c r="F2336" s="101">
        <v>4.7300000000000004</v>
      </c>
      <c r="G2336" s="115">
        <v>0.65</v>
      </c>
      <c r="H2336" s="10">
        <f>+F2336*E2336*D2336*G2336</f>
        <v>18.447000000000003</v>
      </c>
      <c r="I2336" s="143"/>
    </row>
    <row r="2337" spans="1:9">
      <c r="C2337" s="25"/>
      <c r="D2337" s="25"/>
      <c r="E2337" s="25"/>
      <c r="F2337" s="25"/>
      <c r="H2337" s="98"/>
      <c r="I2337" s="143"/>
    </row>
    <row r="2338" spans="1:9">
      <c r="C2338" s="6" t="s">
        <v>184</v>
      </c>
      <c r="D2338" s="6"/>
      <c r="I2338" s="143"/>
    </row>
    <row r="2339" spans="1:9">
      <c r="B2339" s="98" t="s">
        <v>63</v>
      </c>
      <c r="C2339" s="99" t="s">
        <v>56</v>
      </c>
      <c r="D2339" s="98" t="s">
        <v>64</v>
      </c>
      <c r="E2339" s="98" t="s">
        <v>7</v>
      </c>
      <c r="F2339" s="98" t="s">
        <v>8</v>
      </c>
      <c r="G2339" s="126" t="s">
        <v>46</v>
      </c>
      <c r="H2339" s="98" t="s">
        <v>122</v>
      </c>
      <c r="I2339" s="143"/>
    </row>
    <row r="2340" spans="1:9">
      <c r="B2340" s="13" t="s">
        <v>9</v>
      </c>
      <c r="C2340" s="101" t="s">
        <v>177</v>
      </c>
      <c r="D2340" s="100">
        <v>1</v>
      </c>
      <c r="E2340" s="101">
        <v>6</v>
      </c>
      <c r="F2340" s="101">
        <v>4.7300000000000004</v>
      </c>
      <c r="G2340" s="115">
        <v>0.65</v>
      </c>
      <c r="H2340" s="10">
        <f>+F2340*E2340*D2340*G2340</f>
        <v>18.447000000000003</v>
      </c>
      <c r="I2340" s="143"/>
    </row>
    <row r="2341" spans="1:9">
      <c r="B2341" s="13" t="s">
        <v>16</v>
      </c>
      <c r="C2341" s="101" t="s">
        <v>178</v>
      </c>
      <c r="D2341" s="100">
        <v>1</v>
      </c>
      <c r="E2341" s="101">
        <v>1.5</v>
      </c>
      <c r="F2341" s="101">
        <v>1.5</v>
      </c>
      <c r="G2341" s="115">
        <v>0.65</v>
      </c>
      <c r="H2341" s="10">
        <f t="shared" ref="H2341" si="235">+F2341*E2341*D2341*G2341</f>
        <v>1.4625000000000001</v>
      </c>
      <c r="I2341" s="143"/>
    </row>
    <row r="2342" spans="1:9">
      <c r="C2342" s="25"/>
      <c r="D2342" s="25"/>
      <c r="E2342" s="25"/>
      <c r="F2342" s="25"/>
      <c r="H2342" s="98"/>
      <c r="I2342" s="143"/>
    </row>
    <row r="2343" spans="1:9">
      <c r="C2343" s="25" t="s">
        <v>683</v>
      </c>
      <c r="D2343" s="25"/>
      <c r="E2343" s="25"/>
      <c r="F2343" s="25"/>
      <c r="H2343" s="9">
        <f>SUM(H2336:H2342)</f>
        <v>38.356500000000004</v>
      </c>
      <c r="I2343" s="143"/>
    </row>
    <row r="2345" spans="1:9">
      <c r="B2345" s="143"/>
      <c r="C2345" s="38"/>
      <c r="D2345" s="111"/>
      <c r="E2345" s="111"/>
      <c r="F2345" s="111"/>
      <c r="H2345" s="111"/>
      <c r="I2345" s="143"/>
    </row>
    <row r="2346" spans="1:9">
      <c r="A2346" s="218" t="s">
        <v>419</v>
      </c>
      <c r="C2346" s="88" t="s">
        <v>180</v>
      </c>
      <c r="D2346" s="89"/>
      <c r="E2346" s="51" t="s">
        <v>6</v>
      </c>
      <c r="F2346" s="155" t="s">
        <v>7</v>
      </c>
      <c r="G2346" s="155" t="s">
        <v>8</v>
      </c>
      <c r="H2346" s="90" t="s">
        <v>106</v>
      </c>
      <c r="I2346" s="143"/>
    </row>
    <row r="2347" spans="1:9">
      <c r="C2347" s="89" t="s">
        <v>549</v>
      </c>
      <c r="D2347" s="89"/>
      <c r="E2347" s="109">
        <v>2</v>
      </c>
      <c r="F2347" s="51">
        <v>30</v>
      </c>
      <c r="G2347" s="115">
        <v>0.6</v>
      </c>
      <c r="H2347" s="52">
        <f>G2347*F2347*E2347</f>
        <v>36</v>
      </c>
      <c r="I2347" s="143"/>
    </row>
    <row r="2348" spans="1:9">
      <c r="B2348" s="115"/>
      <c r="C2348" s="89"/>
      <c r="D2348" s="89"/>
      <c r="E2348" s="89"/>
      <c r="F2348" s="155"/>
      <c r="G2348" s="51"/>
      <c r="H2348" s="52"/>
      <c r="I2348" s="154"/>
    </row>
    <row r="2349" spans="1:9">
      <c r="C2349" s="88" t="s">
        <v>551</v>
      </c>
      <c r="G2349" s="90"/>
      <c r="H2349" s="9">
        <f>SUM(H2347:H2348)</f>
        <v>36</v>
      </c>
      <c r="I2349" s="143"/>
    </row>
    <row r="2350" spans="1:9">
      <c r="B2350" s="143"/>
      <c r="C2350" s="38"/>
      <c r="D2350" s="111"/>
      <c r="E2350" s="111"/>
      <c r="F2350" s="111"/>
      <c r="H2350" s="111"/>
      <c r="I2350" s="143"/>
    </row>
    <row r="2351" spans="1:9">
      <c r="A2351" s="219" t="s">
        <v>420</v>
      </c>
      <c r="B2351" s="117"/>
      <c r="C2351" s="88" t="s">
        <v>181</v>
      </c>
      <c r="D2351" s="89"/>
      <c r="E2351" s="89"/>
      <c r="F2351" s="89"/>
      <c r="H2351" s="90" t="s">
        <v>128</v>
      </c>
      <c r="I2351" s="9"/>
    </row>
    <row r="2352" spans="1:9">
      <c r="B2352" s="4"/>
      <c r="C2352" s="89" t="s">
        <v>550</v>
      </c>
      <c r="D2352" s="89"/>
      <c r="E2352" s="89"/>
      <c r="F2352" s="98"/>
      <c r="H2352" s="90">
        <f>F2347*E2347</f>
        <v>60</v>
      </c>
      <c r="I2352" s="9"/>
    </row>
    <row r="2353" spans="2:9">
      <c r="B2353" s="4"/>
      <c r="C2353" s="89"/>
      <c r="D2353" s="89"/>
      <c r="E2353" s="89"/>
      <c r="F2353" s="155"/>
      <c r="G2353" s="90"/>
      <c r="H2353" s="52"/>
      <c r="I2353" s="9"/>
    </row>
  </sheetData>
  <mergeCells count="39">
    <mergeCell ref="B2032:F2032"/>
    <mergeCell ref="C548:F548"/>
    <mergeCell ref="C605:D605"/>
    <mergeCell ref="C779:D779"/>
    <mergeCell ref="C822:D822"/>
    <mergeCell ref="C1609:D1609"/>
    <mergeCell ref="C1612:D1612"/>
    <mergeCell ref="C1227:D1227"/>
    <mergeCell ref="C1008:D1008"/>
    <mergeCell ref="C1043:F1043"/>
    <mergeCell ref="C1057:D1057"/>
    <mergeCell ref="C1183:D1183"/>
    <mergeCell ref="C1192:F1192"/>
    <mergeCell ref="C1198:D1198"/>
    <mergeCell ref="C733:D733"/>
    <mergeCell ref="C552:D552"/>
    <mergeCell ref="C683:D683"/>
    <mergeCell ref="C1177:F1177"/>
    <mergeCell ref="C1288:D1288"/>
    <mergeCell ref="C15:D15"/>
    <mergeCell ref="B61:E61"/>
    <mergeCell ref="C63:D63"/>
    <mergeCell ref="C516:D516"/>
    <mergeCell ref="C463:D463"/>
    <mergeCell ref="C319:D319"/>
    <mergeCell ref="C227:D227"/>
    <mergeCell ref="C273:D273"/>
    <mergeCell ref="C362:D362"/>
    <mergeCell ref="C977:D977"/>
    <mergeCell ref="C1208:F1208"/>
    <mergeCell ref="C1095:F1095"/>
    <mergeCell ref="D2023:G2023"/>
    <mergeCell ref="D2017:G2017"/>
    <mergeCell ref="C1308:D1308"/>
    <mergeCell ref="C1108:D1108"/>
    <mergeCell ref="C1147:F1147"/>
    <mergeCell ref="C1164:D1164"/>
    <mergeCell ref="D2020:G2020"/>
    <mergeCell ref="D2018:G2018"/>
  </mergeCells>
  <pageMargins left="0.95" right="0.45" top="0.5" bottom="0.25" header="0.25" footer="0"/>
  <pageSetup paperSize="9" scale="70" orientation="portrait" horizont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building civil</vt:lpstr>
      <vt:lpstr>civil dom</vt:lpstr>
      <vt:lpstr>'building civil'!Print_Area</vt:lpstr>
      <vt:lpstr>'civil dom'!Print_Area</vt:lpstr>
      <vt:lpstr>'building civil'!Print_Titles</vt:lpstr>
    </vt:vector>
  </TitlesOfParts>
  <Company>mppcons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dc:creator>
  <cp:lastModifiedBy>admin</cp:lastModifiedBy>
  <cp:lastPrinted>2017-03-06T11:33:56Z</cp:lastPrinted>
  <dcterms:created xsi:type="dcterms:W3CDTF">2011-06-22T12:41:12Z</dcterms:created>
  <dcterms:modified xsi:type="dcterms:W3CDTF">2017-03-30T06:57:37Z</dcterms:modified>
</cp:coreProperties>
</file>